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R:\1_RAPORTY OKRESOWE\2018\1Q'2018\Spreadsheet\"/>
    </mc:Choice>
  </mc:AlternateContent>
  <xr:revisionPtr revIDLastSave="0" documentId="13_ncr:1_{197DD19B-2C24-4374-9BFD-B23FF887AF5A}" xr6:coauthVersionLast="37" xr6:coauthVersionMax="37" xr10:uidLastSave="{00000000-0000-0000-0000-000000000000}"/>
  <bookViews>
    <workbookView xWindow="0" yWindow="0" windowWidth="23040" windowHeight="9780" tabRatio="1000" xr2:uid="{00000000-000D-0000-FFFF-FFFF00000000}"/>
  </bookViews>
  <sheets>
    <sheet name="Basic information" sheetId="7" r:id="rId1"/>
    <sheet name="Profit &amp; Loss_Q" sheetId="8" r:id="rId2"/>
    <sheet name="Profit &amp; Loss_Y" sheetId="9" r:id="rId3"/>
    <sheet name="Balance sheet" sheetId="10" r:id="rId4"/>
    <sheet name="Cashflow_Q" sheetId="11" r:id="rId5"/>
    <sheet name="Cashflow_FY" sheetId="12" r:id="rId6"/>
    <sheet name="Investment" sheetId="14" r:id="rId7"/>
    <sheet name="HR" sheetId="1" r:id="rId8"/>
    <sheet name="Shareholders" sheetId="13" r:id="rId9"/>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11" i="1" l="1"/>
  <c r="T11" i="1"/>
  <c r="U10" i="1"/>
  <c r="T10" i="1"/>
  <c r="U8" i="1"/>
  <c r="T8" i="1"/>
  <c r="U7" i="1"/>
  <c r="T7" i="1"/>
  <c r="U6" i="1"/>
  <c r="T6" i="1"/>
  <c r="U5" i="1"/>
  <c r="T5" i="1"/>
  <c r="U3" i="1"/>
  <c r="T3" i="1"/>
  <c r="L7" i="14"/>
  <c r="K7" i="14"/>
  <c r="K3" i="14"/>
  <c r="L3" i="14"/>
  <c r="K4" i="14"/>
  <c r="L4" i="14"/>
  <c r="K5" i="14"/>
  <c r="L5" i="14"/>
  <c r="K6" i="14"/>
  <c r="L6" i="14"/>
  <c r="L2" i="14"/>
  <c r="K2" i="14"/>
  <c r="J7" i="14"/>
  <c r="L23" i="11"/>
  <c r="K23" i="11"/>
  <c r="L19" i="11"/>
  <c r="K19" i="11"/>
  <c r="L13" i="11"/>
  <c r="K13" i="11"/>
  <c r="L27" i="11"/>
  <c r="K27" i="11"/>
  <c r="L26" i="11"/>
  <c r="K26" i="11"/>
  <c r="L25" i="11"/>
  <c r="K25" i="11"/>
  <c r="L22" i="11"/>
  <c r="K22" i="11"/>
  <c r="L21" i="11"/>
  <c r="K21" i="11"/>
  <c r="L18" i="11"/>
  <c r="K18" i="11"/>
  <c r="L17" i="11"/>
  <c r="K17" i="11"/>
  <c r="L16" i="11"/>
  <c r="K16" i="11"/>
  <c r="L15" i="11"/>
  <c r="K15" i="11"/>
  <c r="L12" i="11"/>
  <c r="K12" i="11"/>
  <c r="L11" i="11"/>
  <c r="K11" i="11"/>
  <c r="L10" i="11"/>
  <c r="K10" i="11"/>
  <c r="L9" i="11"/>
  <c r="K9" i="11"/>
  <c r="L8" i="11"/>
  <c r="K8" i="11"/>
  <c r="L7" i="11"/>
  <c r="K7" i="11"/>
  <c r="L6" i="11"/>
  <c r="K6" i="11"/>
  <c r="L5" i="11"/>
  <c r="K5" i="11"/>
  <c r="L4" i="11"/>
  <c r="K4" i="11"/>
  <c r="L3" i="11"/>
  <c r="K3" i="11"/>
  <c r="N29" i="10"/>
  <c r="M29" i="10"/>
  <c r="N26" i="10"/>
  <c r="M26" i="10"/>
  <c r="N25" i="10"/>
  <c r="M25" i="10"/>
  <c r="N23" i="10"/>
  <c r="M23" i="10"/>
  <c r="N21" i="10"/>
  <c r="M21" i="10"/>
  <c r="N19" i="10"/>
  <c r="M19" i="10"/>
  <c r="N17" i="10"/>
  <c r="M17" i="10"/>
  <c r="N13" i="10"/>
  <c r="M13" i="10"/>
  <c r="N12" i="10"/>
  <c r="M12" i="10"/>
  <c r="N11" i="10"/>
  <c r="M11" i="10"/>
  <c r="N10" i="10"/>
  <c r="M10" i="10"/>
  <c r="N9" i="10"/>
  <c r="M9" i="10"/>
  <c r="N7" i="10"/>
  <c r="M7" i="10"/>
  <c r="N6" i="10"/>
  <c r="M6" i="10"/>
  <c r="N5" i="10"/>
  <c r="M5" i="10"/>
  <c r="N28" i="10"/>
  <c r="M28" i="10"/>
  <c r="N22" i="10"/>
  <c r="M22" i="10"/>
  <c r="N18" i="10"/>
  <c r="M18" i="10"/>
  <c r="N16" i="10"/>
  <c r="M16" i="10"/>
  <c r="N14" i="10"/>
  <c r="M14" i="10"/>
  <c r="N8" i="10"/>
  <c r="M8" i="10"/>
  <c r="N4" i="10"/>
  <c r="M4" i="10"/>
  <c r="N3" i="10"/>
  <c r="M3" i="10"/>
  <c r="L27" i="8"/>
  <c r="K27" i="8"/>
  <c r="L20" i="8"/>
  <c r="K20" i="8"/>
  <c r="L18" i="8"/>
  <c r="K18" i="8"/>
  <c r="L15" i="8"/>
  <c r="K15" i="8"/>
  <c r="L13" i="8"/>
  <c r="K13" i="8"/>
  <c r="L10" i="8"/>
  <c r="K10" i="8"/>
  <c r="L8" i="8"/>
  <c r="K8" i="8"/>
  <c r="L6" i="8"/>
  <c r="K6" i="8"/>
  <c r="L26" i="8"/>
  <c r="K26" i="8"/>
  <c r="L19" i="8"/>
  <c r="K19" i="8"/>
  <c r="L17" i="8"/>
  <c r="K17" i="8"/>
  <c r="L9" i="8"/>
  <c r="K9" i="8"/>
  <c r="L28" i="8"/>
  <c r="K28" i="8"/>
  <c r="L25" i="8"/>
  <c r="K25" i="8"/>
  <c r="L24" i="8"/>
  <c r="K24" i="8"/>
  <c r="L23" i="8"/>
  <c r="K23" i="8"/>
  <c r="L22" i="8"/>
  <c r="K22" i="8"/>
  <c r="L21" i="8"/>
  <c r="K21" i="8"/>
  <c r="L16" i="8"/>
  <c r="K16" i="8"/>
  <c r="L14" i="8"/>
  <c r="K14" i="8"/>
  <c r="L12" i="8"/>
  <c r="K12" i="8"/>
  <c r="L11" i="8"/>
  <c r="K11" i="8"/>
  <c r="L7" i="8"/>
  <c r="K7" i="8"/>
  <c r="L5" i="8"/>
  <c r="K5" i="8"/>
  <c r="L4" i="8"/>
  <c r="K4" i="8"/>
  <c r="L3" i="8"/>
  <c r="L2" i="8"/>
  <c r="K3" i="8"/>
  <c r="K2" i="8"/>
  <c r="J27" i="8"/>
  <c r="J20" i="8"/>
  <c r="J18" i="8"/>
  <c r="J15" i="8"/>
  <c r="J13" i="8"/>
  <c r="J10" i="8"/>
  <c r="J8" i="8"/>
  <c r="J6" i="8"/>
  <c r="J4" i="8"/>
  <c r="L20" i="10"/>
  <c r="N20" i="10"/>
  <c r="M20" i="10"/>
  <c r="L24" i="10"/>
  <c r="L27" i="10"/>
  <c r="N27" i="10"/>
  <c r="M27" i="10"/>
  <c r="N24" i="10"/>
  <c r="M24" i="10"/>
  <c r="G27" i="12"/>
  <c r="G20" i="12"/>
  <c r="G14" i="12"/>
  <c r="G31" i="12"/>
  <c r="G30" i="12"/>
  <c r="G29" i="12"/>
  <c r="G26" i="12"/>
  <c r="G25" i="12"/>
  <c r="G24" i="12"/>
  <c r="G23" i="12"/>
  <c r="G22" i="12"/>
  <c r="G19" i="12"/>
  <c r="G18" i="12"/>
  <c r="G17" i="12"/>
  <c r="G16" i="12"/>
  <c r="G13" i="12"/>
  <c r="G12" i="12"/>
  <c r="G11" i="12"/>
  <c r="G10" i="12"/>
  <c r="G9" i="12"/>
  <c r="G8" i="12"/>
  <c r="G7" i="12"/>
  <c r="G6" i="12"/>
  <c r="G5" i="12"/>
  <c r="G4" i="12"/>
  <c r="G3" i="12"/>
  <c r="L29" i="8"/>
  <c r="K29" i="8"/>
  <c r="I27" i="8"/>
  <c r="I20" i="8"/>
  <c r="I18" i="8"/>
  <c r="I15" i="8"/>
  <c r="I13" i="8"/>
  <c r="I10" i="8"/>
  <c r="I8" i="8"/>
  <c r="I6" i="8"/>
  <c r="I4" i="8"/>
  <c r="G26" i="9"/>
  <c r="G19" i="9"/>
  <c r="G17" i="9"/>
  <c r="G9" i="9"/>
  <c r="G29" i="9"/>
  <c r="G28" i="9"/>
  <c r="G25" i="9"/>
  <c r="G24" i="9"/>
  <c r="G23" i="9"/>
  <c r="G22" i="9"/>
  <c r="G21" i="9"/>
  <c r="G16" i="9"/>
  <c r="G14" i="9"/>
  <c r="G12" i="9"/>
  <c r="G11" i="9"/>
  <c r="G7" i="9"/>
  <c r="G5" i="9"/>
  <c r="G3" i="9"/>
  <c r="G2" i="9"/>
  <c r="T3" i="8"/>
  <c r="T2" i="8"/>
  <c r="I6" i="14"/>
  <c r="I5" i="14"/>
  <c r="I4" i="14"/>
  <c r="I3" i="14"/>
  <c r="I2" i="14"/>
  <c r="I7" i="14"/>
  <c r="T5" i="8"/>
  <c r="E4" i="9"/>
  <c r="T6" i="8"/>
  <c r="E27" i="9"/>
  <c r="E20" i="9"/>
  <c r="E18" i="9"/>
  <c r="E15" i="9"/>
  <c r="E13" i="9"/>
  <c r="E10" i="9"/>
  <c r="E8" i="9"/>
  <c r="E6" i="9"/>
  <c r="H10" i="8"/>
  <c r="F5" i="14"/>
  <c r="F7" i="14"/>
  <c r="G7" i="14"/>
  <c r="H2" i="14"/>
  <c r="T2" i="14"/>
  <c r="V2" i="14"/>
  <c r="H4" i="14"/>
  <c r="H6" i="14"/>
  <c r="B7" i="14"/>
  <c r="C7" i="14"/>
  <c r="N7" i="14"/>
  <c r="D7" i="14"/>
  <c r="T6" i="14"/>
  <c r="S6" i="14"/>
  <c r="T5" i="14"/>
  <c r="S5" i="14"/>
  <c r="S4" i="14"/>
  <c r="T3" i="14"/>
  <c r="S3" i="14"/>
  <c r="S2" i="14"/>
  <c r="J28" i="10"/>
  <c r="I28" i="10"/>
  <c r="J14" i="10"/>
  <c r="I14" i="10"/>
  <c r="T26" i="8"/>
  <c r="S26" i="8"/>
  <c r="S2" i="8"/>
  <c r="V2" i="8"/>
  <c r="T19" i="8"/>
  <c r="T20" i="8"/>
  <c r="S19" i="8"/>
  <c r="T17" i="8"/>
  <c r="T18" i="8"/>
  <c r="S17" i="8"/>
  <c r="T14" i="8"/>
  <c r="S14" i="8"/>
  <c r="T12" i="8"/>
  <c r="S12" i="8"/>
  <c r="T9" i="8"/>
  <c r="T10" i="8"/>
  <c r="S9" i="8"/>
  <c r="T7" i="8"/>
  <c r="S7" i="8"/>
  <c r="S5" i="8"/>
  <c r="T4" i="8"/>
  <c r="S3" i="8"/>
  <c r="V3" i="8"/>
  <c r="T29" i="8"/>
  <c r="S29" i="8"/>
  <c r="T28" i="8"/>
  <c r="S28" i="8"/>
  <c r="T25" i="8"/>
  <c r="S25" i="8"/>
  <c r="T24" i="8"/>
  <c r="S24" i="8"/>
  <c r="T23" i="8"/>
  <c r="S23" i="8"/>
  <c r="T22" i="8"/>
  <c r="S22" i="8"/>
  <c r="T21" i="8"/>
  <c r="S21" i="8"/>
  <c r="T16" i="8"/>
  <c r="S16" i="8"/>
  <c r="T11" i="8"/>
  <c r="S11" i="8"/>
  <c r="H27" i="8"/>
  <c r="D27" i="8"/>
  <c r="G27" i="8"/>
  <c r="H20" i="8"/>
  <c r="D20" i="8"/>
  <c r="G20" i="8"/>
  <c r="H18" i="8"/>
  <c r="D18" i="8"/>
  <c r="G18" i="8"/>
  <c r="H15" i="8"/>
  <c r="D15" i="8"/>
  <c r="G15" i="8"/>
  <c r="H13" i="8"/>
  <c r="D13" i="8"/>
  <c r="G13" i="8"/>
  <c r="D10" i="8"/>
  <c r="G10" i="8"/>
  <c r="H8" i="8"/>
  <c r="D8" i="8"/>
  <c r="G8" i="8"/>
  <c r="H6" i="8"/>
  <c r="D6" i="8"/>
  <c r="G6" i="8"/>
  <c r="H4" i="8"/>
  <c r="D4" i="8"/>
  <c r="G4" i="8"/>
  <c r="O6" i="14"/>
  <c r="N6" i="14"/>
  <c r="N5" i="14"/>
  <c r="O4" i="14"/>
  <c r="N4" i="14"/>
  <c r="O3" i="14"/>
  <c r="N3" i="14"/>
  <c r="O2" i="14"/>
  <c r="N2" i="14"/>
  <c r="O19" i="8"/>
  <c r="N19" i="8"/>
  <c r="N2" i="8"/>
  <c r="N14" i="8"/>
  <c r="N5" i="8"/>
  <c r="O26" i="8"/>
  <c r="O2" i="8"/>
  <c r="Q2" i="8"/>
  <c r="N26" i="8"/>
  <c r="O17" i="8"/>
  <c r="N17" i="8"/>
  <c r="O9" i="8"/>
  <c r="N9" i="8"/>
  <c r="O29" i="8"/>
  <c r="N29" i="8"/>
  <c r="O28" i="8"/>
  <c r="N28" i="8"/>
  <c r="O25" i="8"/>
  <c r="N25" i="8"/>
  <c r="O24" i="8"/>
  <c r="N24" i="8"/>
  <c r="O23" i="8"/>
  <c r="N23" i="8"/>
  <c r="O22" i="8"/>
  <c r="N22" i="8"/>
  <c r="O21" i="8"/>
  <c r="N21" i="8"/>
  <c r="O16" i="8"/>
  <c r="N16" i="8"/>
  <c r="O14" i="8"/>
  <c r="O12" i="8"/>
  <c r="N12" i="8"/>
  <c r="O11" i="8"/>
  <c r="N11" i="8"/>
  <c r="O7" i="8"/>
  <c r="N7" i="8"/>
  <c r="O5" i="8"/>
  <c r="O3" i="8"/>
  <c r="N3" i="8"/>
  <c r="C3" i="13"/>
  <c r="C4" i="13"/>
  <c r="C5" i="13"/>
  <c r="C6" i="13"/>
  <c r="C2" i="13"/>
  <c r="O5" i="14"/>
  <c r="E7" i="14"/>
  <c r="D27" i="9"/>
  <c r="G27" i="9"/>
  <c r="C27" i="9"/>
  <c r="B27" i="9"/>
  <c r="D20" i="9"/>
  <c r="G20" i="9"/>
  <c r="C20" i="9"/>
  <c r="B20" i="9"/>
  <c r="D18" i="9"/>
  <c r="G18" i="9"/>
  <c r="C18" i="9"/>
  <c r="B18" i="9"/>
  <c r="D15" i="9"/>
  <c r="G15" i="9"/>
  <c r="C15" i="9"/>
  <c r="B15" i="9"/>
  <c r="D13" i="9"/>
  <c r="G13" i="9"/>
  <c r="C13" i="9"/>
  <c r="B13" i="9"/>
  <c r="D10" i="9"/>
  <c r="G10" i="9"/>
  <c r="C10" i="9"/>
  <c r="B10" i="9"/>
  <c r="D8" i="9"/>
  <c r="G8" i="9"/>
  <c r="C8" i="9"/>
  <c r="B8" i="9"/>
  <c r="D6" i="9"/>
  <c r="G6" i="9"/>
  <c r="C6" i="9"/>
  <c r="B6" i="9"/>
  <c r="D4" i="9"/>
  <c r="G4" i="9"/>
  <c r="C4" i="9"/>
  <c r="B4" i="9"/>
  <c r="F27" i="8"/>
  <c r="B27" i="8"/>
  <c r="E27" i="8"/>
  <c r="C27" i="8"/>
  <c r="F20" i="8"/>
  <c r="B20" i="8"/>
  <c r="E20" i="8"/>
  <c r="C20" i="8"/>
  <c r="F18" i="8"/>
  <c r="B18" i="8"/>
  <c r="E18" i="8"/>
  <c r="C18" i="8"/>
  <c r="F15" i="8"/>
  <c r="B15" i="8"/>
  <c r="E15" i="8"/>
  <c r="C15" i="8"/>
  <c r="F13" i="8"/>
  <c r="B13" i="8"/>
  <c r="E13" i="8"/>
  <c r="C13" i="8"/>
  <c r="F10" i="8"/>
  <c r="B10" i="8"/>
  <c r="E10" i="8"/>
  <c r="C10" i="8"/>
  <c r="F8" i="8"/>
  <c r="B8" i="8"/>
  <c r="E8" i="8"/>
  <c r="C8" i="8"/>
  <c r="F6" i="8"/>
  <c r="B6" i="8"/>
  <c r="E6" i="8"/>
  <c r="C6" i="8"/>
  <c r="F4" i="8"/>
  <c r="B4" i="8"/>
  <c r="E4" i="8"/>
  <c r="C4" i="8"/>
  <c r="V3" i="14"/>
  <c r="Q2" i="14"/>
  <c r="Q4" i="14"/>
  <c r="S10" i="8"/>
  <c r="V10" i="8"/>
  <c r="Q5" i="14"/>
  <c r="Q3" i="14"/>
  <c r="Q3" i="8"/>
  <c r="S15" i="8"/>
  <c r="Q5" i="8"/>
  <c r="S6" i="8"/>
  <c r="V6" i="8"/>
  <c r="Q11" i="8"/>
  <c r="Q16" i="8"/>
  <c r="Q21" i="8"/>
  <c r="Q25" i="8"/>
  <c r="V5" i="14"/>
  <c r="S20" i="8"/>
  <c r="V20" i="8"/>
  <c r="S27" i="8"/>
  <c r="S7" i="14"/>
  <c r="Q6" i="14"/>
  <c r="S8" i="8"/>
  <c r="S13" i="8"/>
  <c r="S18" i="8"/>
  <c r="V6" i="14"/>
  <c r="O27" i="8"/>
  <c r="N8" i="8"/>
  <c r="N20" i="8"/>
  <c r="Q20" i="8"/>
  <c r="N4" i="8"/>
  <c r="N6" i="8"/>
  <c r="O20" i="8"/>
  <c r="O8" i="8"/>
  <c r="Q8" i="8"/>
  <c r="Q24" i="8"/>
  <c r="Q26" i="8"/>
  <c r="Q19" i="8"/>
  <c r="O4" i="8"/>
  <c r="O10" i="8"/>
  <c r="T8" i="8"/>
  <c r="V8" i="8"/>
  <c r="T15" i="8"/>
  <c r="Q23" i="8"/>
  <c r="Q28" i="8"/>
  <c r="V5" i="8"/>
  <c r="V24" i="8"/>
  <c r="Q12" i="8"/>
  <c r="N27" i="8"/>
  <c r="O6" i="8"/>
  <c r="O15" i="8"/>
  <c r="Q22" i="8"/>
  <c r="Q29" i="8"/>
  <c r="O18" i="8"/>
  <c r="V11" i="8"/>
  <c r="S4" i="8"/>
  <c r="V4" i="8"/>
  <c r="V23" i="8"/>
  <c r="V9" i="8"/>
  <c r="V12" i="8"/>
  <c r="T13" i="8"/>
  <c r="V13" i="8"/>
  <c r="O7" i="14"/>
  <c r="Q7" i="14"/>
  <c r="O13" i="8"/>
  <c r="N13" i="8"/>
  <c r="Q14" i="8"/>
  <c r="N10" i="8"/>
  <c r="N18" i="8"/>
  <c r="N15" i="8"/>
  <c r="V14" i="8"/>
  <c r="V17" i="8"/>
  <c r="V15" i="8"/>
  <c r="V18" i="8"/>
  <c r="T4" i="14"/>
  <c r="V4" i="14"/>
  <c r="Q9" i="8"/>
  <c r="Q17" i="8"/>
  <c r="V16" i="8"/>
  <c r="V19" i="8"/>
  <c r="V22" i="8"/>
  <c r="V26" i="8"/>
  <c r="V29" i="8"/>
  <c r="H7" i="14"/>
  <c r="Q7" i="8"/>
  <c r="V7" i="8"/>
  <c r="V21" i="8"/>
  <c r="V25" i="8"/>
  <c r="V28" i="8"/>
  <c r="T27" i="8"/>
  <c r="Q18" i="8"/>
  <c r="V27" i="8"/>
  <c r="Q27" i="8"/>
  <c r="Q4" i="8"/>
  <c r="Q6" i="8"/>
  <c r="Q10" i="8"/>
  <c r="Q15" i="8"/>
  <c r="Q13" i="8"/>
  <c r="T7" i="14"/>
  <c r="V7" i="14"/>
</calcChain>
</file>

<file path=xl/sharedStrings.xml><?xml version="1.0" encoding="utf-8"?>
<sst xmlns="http://schemas.openxmlformats.org/spreadsheetml/2006/main" count="272" uniqueCount="167">
  <si>
    <t>Ryszard Wtorkowski</t>
  </si>
  <si>
    <t>Iwona Wtorkowska</t>
  </si>
  <si>
    <t>31.03.2016.</t>
  </si>
  <si>
    <t>30.06.2016.</t>
  </si>
  <si>
    <t>30.09.2016.</t>
  </si>
  <si>
    <t>31.12.2016.</t>
  </si>
  <si>
    <t>31.03.2017.</t>
  </si>
  <si>
    <t>Zmiana y/y</t>
  </si>
  <si>
    <t>EBITDA</t>
  </si>
  <si>
    <t>2015Q2</t>
  </si>
  <si>
    <t>2015Q3</t>
  </si>
  <si>
    <t>2015Q4</t>
  </si>
  <si>
    <t>2016Q1</t>
  </si>
  <si>
    <t>2016Q2</t>
  </si>
  <si>
    <t>2016Q3</t>
  </si>
  <si>
    <t>2016Q4</t>
  </si>
  <si>
    <t>2017Q1</t>
  </si>
  <si>
    <t>31.12.2014.</t>
  </si>
  <si>
    <t>31.12.2015.</t>
  </si>
  <si>
    <t>2014Q1</t>
  </si>
  <si>
    <t>2014Q2</t>
  </si>
  <si>
    <t>2014Q3</t>
  </si>
  <si>
    <t>2014Q4</t>
  </si>
  <si>
    <t>2015Q1</t>
  </si>
  <si>
    <t>Podstawowe informacje</t>
  </si>
  <si>
    <t>Nazwa:</t>
  </si>
  <si>
    <t>LUG S.A.</t>
  </si>
  <si>
    <t>Ticker:</t>
  </si>
  <si>
    <t>NewConnect</t>
  </si>
  <si>
    <t>LUG</t>
  </si>
  <si>
    <t>ISIN:</t>
  </si>
  <si>
    <t>PLLUG0000010</t>
  </si>
  <si>
    <t>2017Q2</t>
  </si>
  <si>
    <t>2017H1</t>
  </si>
  <si>
    <t>2016H1</t>
  </si>
  <si>
    <t>2017Q3</t>
  </si>
  <si>
    <t>30.09.2017</t>
  </si>
  <si>
    <t>30.06.2017</t>
  </si>
  <si>
    <t>2016Q1-3</t>
  </si>
  <si>
    <t>2017Q1-3</t>
  </si>
  <si>
    <t>31.12.2017.</t>
  </si>
  <si>
    <t>2017Q4</t>
  </si>
  <si>
    <t>2018Q1</t>
  </si>
  <si>
    <t>31.03.2018</t>
  </si>
  <si>
    <t>Table of contents:</t>
  </si>
  <si>
    <t>Profit and loss account:</t>
  </si>
  <si>
    <t>Balance sheet</t>
  </si>
  <si>
    <t>Cash-flow statement:</t>
  </si>
  <si>
    <t>Investment</t>
  </si>
  <si>
    <t>Employment data</t>
  </si>
  <si>
    <t>Share owners</t>
  </si>
  <si>
    <t>quarterly data</t>
  </si>
  <si>
    <t>annual data</t>
  </si>
  <si>
    <t>Funds managed by OPERA TFI</t>
  </si>
  <si>
    <t>Remaining shareholders</t>
  </si>
  <si>
    <t>Total</t>
  </si>
  <si>
    <t>No. of votes</t>
  </si>
  <si>
    <t xml:space="preserve"> % of capital and votes</t>
  </si>
  <si>
    <t>Change q/q</t>
  </si>
  <si>
    <t>Change y/y</t>
  </si>
  <si>
    <t>[No. of persons, %]</t>
  </si>
  <si>
    <t>Employees count (global)</t>
  </si>
  <si>
    <t>No. of employees in the Capital Group</t>
  </si>
  <si>
    <t>Employment stats by edcation</t>
  </si>
  <si>
    <t>Higher education</t>
  </si>
  <si>
    <t>High-school graduates</t>
  </si>
  <si>
    <t>Trade education</t>
  </si>
  <si>
    <t>Primary level education</t>
  </si>
  <si>
    <t>Employment stats by gender</t>
  </si>
  <si>
    <t>Women</t>
  </si>
  <si>
    <t>Men</t>
  </si>
  <si>
    <t>builing and telecommunications installations</t>
  </si>
  <si>
    <t>Branch:</t>
  </si>
  <si>
    <t>Quotation market:</t>
  </si>
  <si>
    <t>[PLN million, %, pp]</t>
  </si>
  <si>
    <t>Sales revenues</t>
  </si>
  <si>
    <t>domestic revenues</t>
  </si>
  <si>
    <t>% of domestic revenues</t>
  </si>
  <si>
    <t>abroad revenues</t>
  </si>
  <si>
    <t>% of abroad revenues</t>
  </si>
  <si>
    <t>Costs of sold products, goods and materials</t>
  </si>
  <si>
    <t>Gross profit on sales</t>
  </si>
  <si>
    <t>Gross margin on sales</t>
  </si>
  <si>
    <t>Remaining operating costs</t>
  </si>
  <si>
    <t>Sales costs</t>
  </si>
  <si>
    <t>Sales costs as % of revenues</t>
  </si>
  <si>
    <t>General administrative costs</t>
  </si>
  <si>
    <t>General administrative costs as % of revenues</t>
  </si>
  <si>
    <t>EBITDA profitability</t>
  </si>
  <si>
    <t>Profit on operating activities</t>
  </si>
  <si>
    <t>Operational profitability</t>
  </si>
  <si>
    <t>Financial incomes</t>
  </si>
  <si>
    <t>Financial costs</t>
  </si>
  <si>
    <t>Profit before tax</t>
  </si>
  <si>
    <t>Income tax</t>
  </si>
  <si>
    <t>Net profit from continuing operations</t>
  </si>
  <si>
    <t>Net profit</t>
  </si>
  <si>
    <t>Net profitability</t>
  </si>
  <si>
    <t>Net profit due to shareholders of the dominant company</t>
  </si>
  <si>
    <t>Net profit per one share (PLN)</t>
  </si>
  <si>
    <t>Costs of sold products, goods and materials as % of incomes</t>
  </si>
  <si>
    <t>[PLN million, %]</t>
  </si>
  <si>
    <t>Assets</t>
  </si>
  <si>
    <t>Fixed assets</t>
  </si>
  <si>
    <t>Tangible fixed assets</t>
  </si>
  <si>
    <t>Intangible values</t>
  </si>
  <si>
    <t>Deferred tax assets</t>
  </si>
  <si>
    <t>Long-term receivables</t>
  </si>
  <si>
    <t>Current assets</t>
  </si>
  <si>
    <t>Inventory</t>
  </si>
  <si>
    <t>Trade receivables</t>
  </si>
  <si>
    <t>Remaining receivables</t>
  </si>
  <si>
    <t>Accruals</t>
  </si>
  <si>
    <t>Cash and cash equivalents</t>
  </si>
  <si>
    <t>Total assets</t>
  </si>
  <si>
    <t>Liabilities</t>
  </si>
  <si>
    <t>Equity</t>
  </si>
  <si>
    <t>Minority interests</t>
  </si>
  <si>
    <t>Long-term liabilities</t>
  </si>
  <si>
    <t>Long-term loans and credits</t>
  </si>
  <si>
    <t>Remaining long-term liabilities</t>
  </si>
  <si>
    <t>Long-term accruals and deferred income</t>
  </si>
  <si>
    <t>Short-term liabilities</t>
  </si>
  <si>
    <t>Short-term loans and credits</t>
  </si>
  <si>
    <t>Remaining short-term liabilities</t>
  </si>
  <si>
    <t>Short-term trade liabilities</t>
  </si>
  <si>
    <t>Remaining short-term provisions</t>
  </si>
  <si>
    <t>Total liabilities</t>
  </si>
  <si>
    <t>Accounting value per 1 share  (PLN)</t>
  </si>
  <si>
    <t>Operational activity</t>
  </si>
  <si>
    <t>Profit before taxes</t>
  </si>
  <si>
    <t>Total corrections</t>
  </si>
  <si>
    <t>Amortisation</t>
  </si>
  <si>
    <t>Profits from difference in currency exchange rates</t>
  </si>
  <si>
    <t>Interest and dividents</t>
  </si>
  <si>
    <t>Reserve fluctuation</t>
  </si>
  <si>
    <t>Inventory fluctuation</t>
  </si>
  <si>
    <t>Receivables fluctuation</t>
  </si>
  <si>
    <t xml:space="preserve">Short-term liabilities fluctuation except for loans and credits </t>
  </si>
  <si>
    <t>Fluctuation between reconciliation terms</t>
  </si>
  <si>
    <t xml:space="preserve">Net cash-flow from operations </t>
  </si>
  <si>
    <t>Investment activity</t>
  </si>
  <si>
    <t>Incomes</t>
  </si>
  <si>
    <t>Disposal of intangible assets and property, plant and equipment</t>
  </si>
  <si>
    <t>Expenditure</t>
  </si>
  <si>
    <t>Acquiring intangible, legal instruments and material assets</t>
  </si>
  <si>
    <t xml:space="preserve">Net cash-flow from investment activities </t>
  </si>
  <si>
    <t>Financial activity</t>
  </si>
  <si>
    <t>Revenues</t>
  </si>
  <si>
    <t>Expenses</t>
  </si>
  <si>
    <t xml:space="preserve">Net cash-flow from financial activities </t>
  </si>
  <si>
    <t>Cash</t>
  </si>
  <si>
    <t>Total net cash assets</t>
  </si>
  <si>
    <t>Cash assets at beginnig of period</t>
  </si>
  <si>
    <t>Cash assets at the end of period</t>
  </si>
  <si>
    <t>Profit from investments</t>
  </si>
  <si>
    <t>Income</t>
  </si>
  <si>
    <t>Servicing credits and loans</t>
  </si>
  <si>
    <t xml:space="preserve">Liabilities related to lease and other contracts </t>
  </si>
  <si>
    <t>Interest</t>
  </si>
  <si>
    <t>IT hardware and software</t>
  </si>
  <si>
    <t>Vehicles and trolleys</t>
  </si>
  <si>
    <t>Specialised machinery and equipment</t>
  </si>
  <si>
    <t xml:space="preserve">Value of improvement projects </t>
  </si>
  <si>
    <t>Equipment</t>
  </si>
  <si>
    <t>Total investments</t>
  </si>
  <si>
    <t>Status on date: 31.03.2018.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</si>
</sst>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Arial"/>
      <family val="2"/>
      <scheme val="minor"/>
    </font>
    <font>
      <sz val="12"/>
      <color theme="1"/>
      <name val="Arial"/>
      <family val="2"/>
      <scheme val="minor"/>
    </font>
    <font>
      <sz val="12"/>
      <color theme="1"/>
      <name val="Arial"/>
      <family val="2"/>
      <scheme val="minor"/>
    </font>
    <font>
      <sz val="12"/>
      <color theme="1"/>
      <name val="Arial"/>
      <family val="2"/>
      <scheme val="minor"/>
    </font>
    <font>
      <u/>
      <sz val="12"/>
      <color theme="10"/>
      <name val="Arial"/>
      <family val="2"/>
      <scheme val="minor"/>
    </font>
    <font>
      <u/>
      <sz val="12"/>
      <color theme="11"/>
      <name val="Arial"/>
      <family val="2"/>
      <scheme val="minor"/>
    </font>
    <font>
      <b/>
      <sz val="12"/>
      <color theme="0"/>
      <name val="Arial"/>
      <family val="2"/>
      <scheme val="minor"/>
    </font>
    <font>
      <b/>
      <sz val="12"/>
      <color theme="1"/>
      <name val="Arial"/>
      <family val="2"/>
      <scheme val="minor"/>
    </font>
    <font>
      <i/>
      <sz val="12"/>
      <color theme="1"/>
      <name val="Arial"/>
      <family val="2"/>
      <scheme val="minor"/>
    </font>
    <font>
      <sz val="12"/>
      <color theme="3"/>
      <name val="Arial"/>
      <family val="2"/>
      <scheme val="minor"/>
    </font>
    <font>
      <sz val="12"/>
      <color theme="3"/>
      <name val="Arial"/>
      <family val="2"/>
    </font>
    <font>
      <b/>
      <sz val="12"/>
      <color theme="1"/>
      <name val="Arial"/>
      <family val="2"/>
    </font>
    <font>
      <sz val="12"/>
      <color theme="1"/>
      <name val="Arial"/>
      <family val="2"/>
    </font>
    <font>
      <sz val="12"/>
      <color rgb="FF000000"/>
      <name val="Arial"/>
      <family val="2"/>
      <scheme val="minor"/>
    </font>
    <font>
      <b/>
      <sz val="12"/>
      <name val="Arial"/>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bgColor indexed="64"/>
      </patternFill>
    </fill>
  </fills>
  <borders count="1">
    <border>
      <left/>
      <right/>
      <top/>
      <bottom/>
      <diagonal/>
    </border>
  </borders>
  <cellStyleXfs count="38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45">
    <xf numFmtId="0" fontId="0" fillId="0" borderId="0" xfId="0"/>
    <xf numFmtId="2" fontId="0" fillId="0" borderId="0" xfId="0" applyNumberFormat="1" applyFont="1"/>
    <xf numFmtId="164" fontId="8" fillId="0" borderId="0" xfId="27" applyNumberFormat="1" applyFont="1"/>
    <xf numFmtId="164" fontId="0" fillId="0" borderId="0" xfId="27" applyNumberFormat="1" applyFont="1"/>
    <xf numFmtId="2" fontId="7" fillId="0" borderId="0" xfId="0" applyNumberFormat="1" applyFont="1"/>
    <xf numFmtId="164" fontId="7" fillId="0" borderId="0" xfId="27" applyNumberFormat="1" applyFont="1"/>
    <xf numFmtId="2" fontId="9" fillId="0" borderId="0" xfId="0" applyNumberFormat="1" applyFont="1"/>
    <xf numFmtId="2" fontId="7" fillId="2" borderId="0" xfId="0" applyNumberFormat="1" applyFont="1" applyFill="1"/>
    <xf numFmtId="2" fontId="0" fillId="2" borderId="0" xfId="0" applyNumberFormat="1" applyFont="1" applyFill="1"/>
    <xf numFmtId="164" fontId="8" fillId="2" borderId="0" xfId="27" applyNumberFormat="1" applyFont="1" applyFill="1"/>
    <xf numFmtId="2" fontId="0" fillId="0" borderId="0" xfId="0" applyNumberFormat="1"/>
    <xf numFmtId="2" fontId="6" fillId="3" borderId="0" xfId="0" applyNumberFormat="1" applyFont="1" applyFill="1"/>
    <xf numFmtId="164" fontId="6" fillId="3" borderId="0" xfId="27" applyNumberFormat="1" applyFont="1" applyFill="1"/>
    <xf numFmtId="2" fontId="0" fillId="2" borderId="0" xfId="0" applyNumberFormat="1" applyFill="1"/>
    <xf numFmtId="164" fontId="2" fillId="0" borderId="0" xfId="27" applyNumberFormat="1" applyFont="1"/>
    <xf numFmtId="0" fontId="10" fillId="0" borderId="0" xfId="0" applyFont="1"/>
    <xf numFmtId="0" fontId="11" fillId="0" borderId="0" xfId="0" applyFont="1"/>
    <xf numFmtId="0" fontId="12" fillId="0" borderId="0" xfId="0" applyFont="1"/>
    <xf numFmtId="0" fontId="11" fillId="2" borderId="0" xfId="0" applyFont="1" applyFill="1"/>
    <xf numFmtId="0" fontId="12" fillId="2" borderId="0" xfId="0" applyFont="1" applyFill="1"/>
    <xf numFmtId="3" fontId="0" fillId="0" borderId="0" xfId="0" applyNumberFormat="1"/>
    <xf numFmtId="0" fontId="7" fillId="0" borderId="0" xfId="0" applyFont="1"/>
    <xf numFmtId="3" fontId="7" fillId="0" borderId="0" xfId="0" applyNumberFormat="1" applyFont="1"/>
    <xf numFmtId="0" fontId="9" fillId="0" borderId="0" xfId="0" applyFont="1"/>
    <xf numFmtId="0" fontId="4" fillId="0" borderId="0" xfId="211"/>
    <xf numFmtId="0" fontId="0" fillId="0" borderId="0" xfId="0" applyAlignment="1">
      <alignment horizontal="right"/>
    </xf>
    <xf numFmtId="164" fontId="1" fillId="0" borderId="0" xfId="27" applyNumberFormat="1" applyFont="1"/>
    <xf numFmtId="4" fontId="1" fillId="2" borderId="0" xfId="27" applyNumberFormat="1" applyFont="1" applyFill="1"/>
    <xf numFmtId="9" fontId="13" fillId="0" borderId="0" xfId="27" applyFont="1" applyAlignment="1">
      <alignment horizontal="left" vertical="center"/>
    </xf>
    <xf numFmtId="9" fontId="12" fillId="0" borderId="0" xfId="27" applyFont="1"/>
    <xf numFmtId="9" fontId="12" fillId="2" borderId="0" xfId="27" applyFont="1" applyFill="1"/>
    <xf numFmtId="9" fontId="13" fillId="0" borderId="0" xfId="27" applyFont="1" applyAlignment="1">
      <alignment horizontal="left"/>
    </xf>
    <xf numFmtId="2" fontId="7" fillId="0" borderId="0" xfId="0" applyNumberFormat="1" applyFont="1" applyFill="1"/>
    <xf numFmtId="2" fontId="0" fillId="0" borderId="0" xfId="0" applyNumberFormat="1" applyFont="1" applyFill="1"/>
    <xf numFmtId="164" fontId="8" fillId="0" borderId="0" xfId="27" applyNumberFormat="1" applyFont="1" applyFill="1"/>
    <xf numFmtId="49" fontId="7" fillId="2" borderId="0" xfId="0" applyNumberFormat="1" applyFont="1" applyFill="1"/>
    <xf numFmtId="2" fontId="0" fillId="0" borderId="0" xfId="0" applyNumberFormat="1" applyFill="1"/>
    <xf numFmtId="1" fontId="7" fillId="0" borderId="0" xfId="0" applyNumberFormat="1" applyFont="1" applyFill="1"/>
    <xf numFmtId="2" fontId="14" fillId="0" borderId="0" xfId="0" applyNumberFormat="1" applyFont="1"/>
    <xf numFmtId="2" fontId="14" fillId="0" borderId="0" xfId="0" applyNumberFormat="1" applyFont="1" applyFill="1"/>
    <xf numFmtId="2" fontId="14" fillId="2" borderId="0" xfId="0" applyNumberFormat="1" applyFont="1" applyFill="1"/>
    <xf numFmtId="10" fontId="0" fillId="0" borderId="0" xfId="27" applyNumberFormat="1" applyFont="1"/>
    <xf numFmtId="9" fontId="2" fillId="0" borderId="0" xfId="27" applyNumberFormat="1" applyFont="1"/>
    <xf numFmtId="3" fontId="7" fillId="0" borderId="0" xfId="0" applyNumberFormat="1" applyFont="1" applyAlignment="1">
      <alignment horizontal="center" vertical="center"/>
    </xf>
    <xf numFmtId="164" fontId="7" fillId="0" borderId="0" xfId="27" applyNumberFormat="1" applyFont="1" applyAlignment="1">
      <alignment horizontal="center" vertical="center"/>
    </xf>
  </cellXfs>
  <cellStyles count="384">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Hiperłącze" xfId="17" builtinId="8" hidden="1"/>
    <cellStyle name="Hiperłącze" xfId="19" builtinId="8" hidden="1"/>
    <cellStyle name="Hiperłącze" xfId="21" builtinId="8" hidden="1"/>
    <cellStyle name="Hiperłącze" xfId="23" builtinId="8" hidden="1"/>
    <cellStyle name="Hiperłącze" xfId="25" builtinId="8" hidden="1"/>
    <cellStyle name="Hiperłącze" xfId="28" builtinId="8" hidden="1"/>
    <cellStyle name="Hiperłącze" xfId="30" builtinId="8" hidden="1"/>
    <cellStyle name="Hiperłącze" xfId="32" builtinId="8" hidden="1"/>
    <cellStyle name="Hiperłącze" xfId="34" builtinId="8" hidden="1"/>
    <cellStyle name="Hiperłącze" xfId="36" builtinId="8" hidden="1"/>
    <cellStyle name="Hiperłącze" xfId="38" builtinId="8" hidden="1"/>
    <cellStyle name="Hiperłącze" xfId="40" builtinId="8" hidden="1"/>
    <cellStyle name="Hiperłącze" xfId="42" builtinId="8" hidden="1"/>
    <cellStyle name="Hiperłącze" xfId="44" builtinId="8" hidden="1"/>
    <cellStyle name="Hiperłącze" xfId="46" builtinId="8" hidden="1"/>
    <cellStyle name="Hiperłącze" xfId="48" builtinId="8" hidden="1"/>
    <cellStyle name="Hiperłącze" xfId="50" builtinId="8" hidden="1"/>
    <cellStyle name="Hiperłącze" xfId="52" builtinId="8" hidden="1"/>
    <cellStyle name="Hiperłącze" xfId="54" builtinId="8" hidden="1"/>
    <cellStyle name="Hiperłącze" xfId="56" builtinId="8" hidden="1"/>
    <cellStyle name="Hiperłącze" xfId="58" builtinId="8" hidden="1"/>
    <cellStyle name="Hiperłącze" xfId="60" builtinId="8" hidden="1"/>
    <cellStyle name="Hiperłącze" xfId="62" builtinId="8" hidden="1"/>
    <cellStyle name="Hiperłącze" xfId="64" builtinId="8" hidden="1"/>
    <cellStyle name="Hiperłącze" xfId="66" builtinId="8" hidden="1"/>
    <cellStyle name="Hiperłącze" xfId="68" builtinId="8" hidden="1"/>
    <cellStyle name="Hiperłącze" xfId="70" builtinId="8" hidden="1"/>
    <cellStyle name="Hiperłącze" xfId="72" builtinId="8" hidden="1"/>
    <cellStyle name="Hiperłącze" xfId="74" builtinId="8" hidden="1"/>
    <cellStyle name="Hiperłącze" xfId="76" builtinId="8" hidden="1"/>
    <cellStyle name="Hiperłącze" xfId="78" builtinId="8" hidden="1"/>
    <cellStyle name="Hiperłącze" xfId="80" builtinId="8" hidden="1"/>
    <cellStyle name="Hiperłącze" xfId="82" builtinId="8" hidden="1"/>
    <cellStyle name="Hiperłącze" xfId="84" builtinId="8" hidden="1"/>
    <cellStyle name="Hiperłącze" xfId="86" builtinId="8" hidden="1"/>
    <cellStyle name="Hiperłącze" xfId="88" builtinId="8" hidden="1"/>
    <cellStyle name="Hiperłącze" xfId="90" builtinId="8" hidden="1"/>
    <cellStyle name="Hiperłącze" xfId="92" builtinId="8" hidden="1"/>
    <cellStyle name="Hiperłącze" xfId="94" builtinId="8" hidden="1"/>
    <cellStyle name="Hiperłącze" xfId="96" builtinId="8" hidden="1"/>
    <cellStyle name="Hiperłącze" xfId="98" builtinId="8" hidden="1"/>
    <cellStyle name="Hiperłącze" xfId="100" builtinId="8" hidden="1"/>
    <cellStyle name="Hiperłącze" xfId="102" builtinId="8" hidden="1"/>
    <cellStyle name="Hiperłącze" xfId="104" builtinId="8" hidden="1"/>
    <cellStyle name="Hiperłącze" xfId="106" builtinId="8" hidden="1"/>
    <cellStyle name="Hiperłącze" xfId="108" builtinId="8" hidden="1"/>
    <cellStyle name="Hiperłącze" xfId="110" builtinId="8" hidden="1"/>
    <cellStyle name="Hiperłącze" xfId="112" builtinId="8" hidden="1"/>
    <cellStyle name="Hiperłącze" xfId="114" builtinId="8" hidden="1"/>
    <cellStyle name="Hiperłącze" xfId="116" builtinId="8" hidden="1"/>
    <cellStyle name="Hiperłącze" xfId="118" builtinId="8" hidden="1"/>
    <cellStyle name="Hiperłącze" xfId="120" builtinId="8" hidden="1"/>
    <cellStyle name="Hiperłącze" xfId="122" builtinId="8" hidden="1"/>
    <cellStyle name="Hiperłącze" xfId="124" builtinId="8" hidden="1"/>
    <cellStyle name="Hiperłącze" xfId="126" builtinId="8" hidden="1"/>
    <cellStyle name="Hiperłącze" xfId="128" builtinId="8" hidden="1"/>
    <cellStyle name="Hiperłącze" xfId="130" builtinId="8" hidden="1"/>
    <cellStyle name="Hiperłącze" xfId="132" builtinId="8" hidden="1"/>
    <cellStyle name="Hiperłącze" xfId="134" builtinId="8" hidden="1"/>
    <cellStyle name="Hiperłącze" xfId="136" builtinId="8" hidden="1"/>
    <cellStyle name="Hiperłącze" xfId="138" builtinId="8" hidden="1"/>
    <cellStyle name="Hiperłącze" xfId="140" builtinId="8" hidden="1"/>
    <cellStyle name="Hiperłącze" xfId="142" builtinId="8" hidden="1"/>
    <cellStyle name="Hiperłącze" xfId="144" builtinId="8" hidden="1"/>
    <cellStyle name="Hiperłącze" xfId="146" builtinId="8" hidden="1"/>
    <cellStyle name="Hiperłącze" xfId="149" builtinId="8" hidden="1"/>
    <cellStyle name="Hiperłącze" xfId="151" builtinId="8" hidden="1"/>
    <cellStyle name="Hiperłącze" xfId="153" builtinId="8" hidden="1"/>
    <cellStyle name="Hiperłącze" xfId="155" builtinId="8" hidden="1"/>
    <cellStyle name="Hiperłącze" xfId="157" builtinId="8" hidden="1"/>
    <cellStyle name="Hiperłącze" xfId="159" builtinId="8" hidden="1"/>
    <cellStyle name="Hiperłącze" xfId="161" builtinId="8" hidden="1"/>
    <cellStyle name="Hiperłącze" xfId="163" builtinId="8" hidden="1"/>
    <cellStyle name="Hiperłącze" xfId="165" builtinId="8" hidden="1"/>
    <cellStyle name="Hiperłącze" xfId="167" builtinId="8" hidden="1"/>
    <cellStyle name="Hiperłącze" xfId="169" builtinId="8" hidden="1"/>
    <cellStyle name="Hiperłącze" xfId="171" builtinId="8" hidden="1"/>
    <cellStyle name="Hiperłącze" xfId="173" builtinId="8" hidden="1"/>
    <cellStyle name="Hiperłącze" xfId="175" builtinId="8" hidden="1"/>
    <cellStyle name="Hiperłącze" xfId="177" builtinId="8" hidden="1"/>
    <cellStyle name="Hiperłącze" xfId="179" builtinId="8" hidden="1"/>
    <cellStyle name="Hiperłącze" xfId="181" builtinId="8" hidden="1"/>
    <cellStyle name="Hiperłącze" xfId="183" builtinId="8" hidden="1"/>
    <cellStyle name="Hiperłącze" xfId="185" builtinId="8" hidden="1"/>
    <cellStyle name="Hiperłącze" xfId="187" builtinId="8" hidden="1"/>
    <cellStyle name="Hiperłącze" xfId="189" builtinId="8" hidden="1"/>
    <cellStyle name="Hiperłącze" xfId="191" builtinId="8" hidden="1"/>
    <cellStyle name="Hiperłącze" xfId="193" builtinId="8" hidden="1"/>
    <cellStyle name="Hiperłącze" xfId="195" builtinId="8" hidden="1"/>
    <cellStyle name="Hiperłącze" xfId="197" builtinId="8" hidden="1"/>
    <cellStyle name="Hiperłącze" xfId="199" builtinId="8" hidden="1"/>
    <cellStyle name="Hiperłącze" xfId="201" builtinId="8" hidden="1"/>
    <cellStyle name="Hiperłącze" xfId="203" builtinId="8" hidden="1"/>
    <cellStyle name="Hiperłącze" xfId="205" builtinId="8" hidden="1"/>
    <cellStyle name="Hiperłącze" xfId="207" builtinId="8" hidden="1"/>
    <cellStyle name="Hiperłącze" xfId="209" builtinId="8" hidden="1"/>
    <cellStyle name="Hiperłącze" xfId="211" builtinId="8"/>
    <cellStyle name="Normalny" xfId="0" builtinId="0"/>
    <cellStyle name="Normalny 2" xfId="383" xr:uid="{00000000-0005-0000-0000-00006A000000}"/>
    <cellStyle name="Odwiedzone hiperłącze" xfId="2" builtinId="9" hidden="1"/>
    <cellStyle name="Odwiedzone hiperłącze" xfId="4" builtinId="9" hidden="1"/>
    <cellStyle name="Odwiedzone hiperłącze" xfId="6" builtinId="9" hidden="1"/>
    <cellStyle name="Odwiedzone hiperłącze" xfId="8" builtinId="9" hidden="1"/>
    <cellStyle name="Odwiedzone hiperłącze" xfId="10" builtinId="9" hidden="1"/>
    <cellStyle name="Odwiedzone hiperłącze" xfId="12" builtinId="9" hidden="1"/>
    <cellStyle name="Odwiedzone hiperłącze" xfId="14" builtinId="9" hidden="1"/>
    <cellStyle name="Odwiedzone hiperłącze" xfId="16" builtinId="9" hidden="1"/>
    <cellStyle name="Odwiedzone hiperłącze" xfId="18" builtinId="9" hidden="1"/>
    <cellStyle name="Odwiedzone hiperłącze" xfId="20" builtinId="9" hidden="1"/>
    <cellStyle name="Odwiedzone hiperłącze" xfId="22" builtinId="9" hidden="1"/>
    <cellStyle name="Odwiedzone hiperłącze" xfId="24" builtinId="9" hidden="1"/>
    <cellStyle name="Odwiedzone hiperłącze" xfId="26" builtinId="9" hidden="1"/>
    <cellStyle name="Odwiedzone hiperłącze" xfId="29" builtinId="9" hidden="1"/>
    <cellStyle name="Odwiedzone hiperłącze" xfId="31" builtinId="9" hidden="1"/>
    <cellStyle name="Odwiedzone hiperłącze" xfId="33" builtinId="9" hidden="1"/>
    <cellStyle name="Odwiedzone hiperłącze" xfId="35" builtinId="9" hidden="1"/>
    <cellStyle name="Odwiedzone hiperłącze" xfId="37" builtinId="9" hidden="1"/>
    <cellStyle name="Odwiedzone hiperłącze" xfId="39" builtinId="9" hidden="1"/>
    <cellStyle name="Odwiedzone hiperłącze" xfId="41" builtinId="9" hidden="1"/>
    <cellStyle name="Odwiedzone hiperłącze" xfId="43" builtinId="9" hidden="1"/>
    <cellStyle name="Odwiedzone hiperłącze" xfId="45" builtinId="9" hidden="1"/>
    <cellStyle name="Odwiedzone hiperłącze" xfId="47" builtinId="9" hidden="1"/>
    <cellStyle name="Odwiedzone hiperłącze" xfId="49" builtinId="9" hidden="1"/>
    <cellStyle name="Odwiedzone hiperłącze" xfId="51" builtinId="9" hidden="1"/>
    <cellStyle name="Odwiedzone hiperłącze" xfId="53" builtinId="9" hidden="1"/>
    <cellStyle name="Odwiedzone hiperłącze" xfId="55" builtinId="9" hidden="1"/>
    <cellStyle name="Odwiedzone hiperłącze" xfId="57" builtinId="9" hidden="1"/>
    <cellStyle name="Odwiedzone hiperłącze" xfId="59" builtinId="9" hidden="1"/>
    <cellStyle name="Odwiedzone hiperłącze" xfId="61" builtinId="9" hidden="1"/>
    <cellStyle name="Odwiedzone hiperłącze" xfId="63" builtinId="9" hidden="1"/>
    <cellStyle name="Odwiedzone hiperłącze" xfId="65" builtinId="9" hidden="1"/>
    <cellStyle name="Odwiedzone hiperłącze" xfId="67" builtinId="9" hidden="1"/>
    <cellStyle name="Odwiedzone hiperłącze" xfId="69" builtinId="9" hidden="1"/>
    <cellStyle name="Odwiedzone hiperłącze" xfId="71" builtinId="9" hidden="1"/>
    <cellStyle name="Odwiedzone hiperłącze" xfId="73" builtinId="9" hidden="1"/>
    <cellStyle name="Odwiedzone hiperłącze" xfId="75" builtinId="9" hidden="1"/>
    <cellStyle name="Odwiedzone hiperłącze" xfId="77" builtinId="9" hidden="1"/>
    <cellStyle name="Odwiedzone hiperłącze" xfId="79" builtinId="9" hidden="1"/>
    <cellStyle name="Odwiedzone hiperłącze" xfId="81" builtinId="9" hidden="1"/>
    <cellStyle name="Odwiedzone hiperłącze" xfId="83" builtinId="9" hidden="1"/>
    <cellStyle name="Odwiedzone hiperłącze" xfId="85" builtinId="9" hidden="1"/>
    <cellStyle name="Odwiedzone hiperłącze" xfId="87" builtinId="9" hidden="1"/>
    <cellStyle name="Odwiedzone hiperłącze" xfId="89" builtinId="9" hidden="1"/>
    <cellStyle name="Odwiedzone hiperłącze" xfId="91" builtinId="9" hidden="1"/>
    <cellStyle name="Odwiedzone hiperłącze" xfId="93" builtinId="9" hidden="1"/>
    <cellStyle name="Odwiedzone hiperłącze" xfId="95" builtinId="9" hidden="1"/>
    <cellStyle name="Odwiedzone hiperłącze" xfId="97" builtinId="9" hidden="1"/>
    <cellStyle name="Odwiedzone hiperłącze" xfId="99" builtinId="9" hidden="1"/>
    <cellStyle name="Odwiedzone hiperłącze" xfId="101" builtinId="9" hidden="1"/>
    <cellStyle name="Odwiedzone hiperłącze" xfId="103" builtinId="9" hidden="1"/>
    <cellStyle name="Odwiedzone hiperłącze" xfId="105" builtinId="9" hidden="1"/>
    <cellStyle name="Odwiedzone hiperłącze" xfId="107" builtinId="9" hidden="1"/>
    <cellStyle name="Odwiedzone hiperłącze" xfId="109" builtinId="9" hidden="1"/>
    <cellStyle name="Odwiedzone hiperłącze" xfId="111" builtinId="9" hidden="1"/>
    <cellStyle name="Odwiedzone hiperłącze" xfId="113" builtinId="9" hidden="1"/>
    <cellStyle name="Odwiedzone hiperłącze" xfId="115" builtinId="9" hidden="1"/>
    <cellStyle name="Odwiedzone hiperłącze" xfId="117" builtinId="9" hidden="1"/>
    <cellStyle name="Odwiedzone hiperłącze" xfId="119" builtinId="9" hidden="1"/>
    <cellStyle name="Odwiedzone hiperłącze" xfId="121" builtinId="9" hidden="1"/>
    <cellStyle name="Odwiedzone hiperłącze" xfId="123" builtinId="9" hidden="1"/>
    <cellStyle name="Odwiedzone hiperłącze" xfId="125" builtinId="9" hidden="1"/>
    <cellStyle name="Odwiedzone hiperłącze" xfId="127" builtinId="9" hidden="1"/>
    <cellStyle name="Odwiedzone hiperłącze" xfId="129" builtinId="9" hidden="1"/>
    <cellStyle name="Odwiedzone hiperłącze" xfId="131" builtinId="9" hidden="1"/>
    <cellStyle name="Odwiedzone hiperłącze" xfId="133" builtinId="9" hidden="1"/>
    <cellStyle name="Odwiedzone hiperłącze" xfId="135" builtinId="9" hidden="1"/>
    <cellStyle name="Odwiedzone hiperłącze" xfId="137" builtinId="9" hidden="1"/>
    <cellStyle name="Odwiedzone hiperłącze" xfId="139" builtinId="9" hidden="1"/>
    <cellStyle name="Odwiedzone hiperłącze" xfId="141" builtinId="9" hidden="1"/>
    <cellStyle name="Odwiedzone hiperłącze" xfId="143" builtinId="9" hidden="1"/>
    <cellStyle name="Odwiedzone hiperłącze" xfId="145" builtinId="9" hidden="1"/>
    <cellStyle name="Odwiedzone hiperłącze" xfId="147" builtinId="9" hidden="1"/>
    <cellStyle name="Odwiedzone hiperłącze" xfId="150" builtinId="9" hidden="1"/>
    <cellStyle name="Odwiedzone hiperłącze" xfId="152" builtinId="9" hidden="1"/>
    <cellStyle name="Odwiedzone hiperłącze" xfId="154" builtinId="9" hidden="1"/>
    <cellStyle name="Odwiedzone hiperłącze" xfId="156" builtinId="9" hidden="1"/>
    <cellStyle name="Odwiedzone hiperłącze" xfId="158" builtinId="9" hidden="1"/>
    <cellStyle name="Odwiedzone hiperłącze" xfId="160" builtinId="9" hidden="1"/>
    <cellStyle name="Odwiedzone hiperłącze" xfId="162" builtinId="9" hidden="1"/>
    <cellStyle name="Odwiedzone hiperłącze" xfId="164" builtinId="9" hidden="1"/>
    <cellStyle name="Odwiedzone hiperłącze" xfId="166" builtinId="9" hidden="1"/>
    <cellStyle name="Odwiedzone hiperłącze" xfId="168" builtinId="9" hidden="1"/>
    <cellStyle name="Odwiedzone hiperłącze" xfId="170" builtinId="9" hidden="1"/>
    <cellStyle name="Odwiedzone hiperłącze" xfId="172" builtinId="9" hidden="1"/>
    <cellStyle name="Odwiedzone hiperłącze" xfId="174" builtinId="9" hidden="1"/>
    <cellStyle name="Odwiedzone hiperłącze" xfId="176" builtinId="9" hidden="1"/>
    <cellStyle name="Odwiedzone hiperłącze" xfId="178" builtinId="9" hidden="1"/>
    <cellStyle name="Odwiedzone hiperłącze" xfId="180" builtinId="9" hidden="1"/>
    <cellStyle name="Odwiedzone hiperłącze" xfId="182" builtinId="9" hidden="1"/>
    <cellStyle name="Odwiedzone hiperłącze" xfId="184" builtinId="9" hidden="1"/>
    <cellStyle name="Odwiedzone hiperłącze" xfId="186" builtinId="9" hidden="1"/>
    <cellStyle name="Odwiedzone hiperłącze" xfId="188" builtinId="9" hidden="1"/>
    <cellStyle name="Odwiedzone hiperłącze" xfId="190" builtinId="9" hidden="1"/>
    <cellStyle name="Odwiedzone hiperłącze" xfId="192" builtinId="9" hidden="1"/>
    <cellStyle name="Odwiedzone hiperłącze" xfId="194" builtinId="9" hidden="1"/>
    <cellStyle name="Odwiedzone hiperłącze" xfId="196" builtinId="9" hidden="1"/>
    <cellStyle name="Odwiedzone hiperłącze" xfId="198" builtinId="9" hidden="1"/>
    <cellStyle name="Odwiedzone hiperłącze" xfId="200" builtinId="9" hidden="1"/>
    <cellStyle name="Odwiedzone hiperłącze" xfId="202" builtinId="9" hidden="1"/>
    <cellStyle name="Odwiedzone hiperłącze" xfId="204" builtinId="9" hidden="1"/>
    <cellStyle name="Odwiedzone hiperłącze" xfId="206" builtinId="9" hidden="1"/>
    <cellStyle name="Odwiedzone hiperłącze" xfId="208" builtinId="9" hidden="1"/>
    <cellStyle name="Odwiedzone hiperłącze" xfId="210" builtinId="9" hidden="1"/>
    <cellStyle name="Odwiedzone hiperłącze" xfId="212" builtinId="9" hidden="1"/>
    <cellStyle name="Odwiedzone hiperłącze" xfId="213" builtinId="9" hidden="1"/>
    <cellStyle name="Odwiedzone hiperłącze" xfId="214" builtinId="9" hidden="1"/>
    <cellStyle name="Odwiedzone hiperłącze" xfId="215" builtinId="9" hidden="1"/>
    <cellStyle name="Odwiedzone hiperłącze" xfId="216" builtinId="9" hidden="1"/>
    <cellStyle name="Odwiedzone hiperłącze" xfId="217" builtinId="9" hidden="1"/>
    <cellStyle name="Odwiedzone hiperłącze" xfId="218" builtinId="9" hidden="1"/>
    <cellStyle name="Odwiedzone hiperłącze" xfId="219" builtinId="9" hidden="1"/>
    <cellStyle name="Odwiedzone hiperłącze" xfId="220" builtinId="9" hidden="1"/>
    <cellStyle name="Odwiedzone hiperłącze" xfId="221" builtinId="9" hidden="1"/>
    <cellStyle name="Odwiedzone hiperłącze" xfId="222" builtinId="9" hidden="1"/>
    <cellStyle name="Odwiedzone hiperłącze" xfId="223" builtinId="9" hidden="1"/>
    <cellStyle name="Odwiedzone hiperłącze" xfId="224" builtinId="9" hidden="1"/>
    <cellStyle name="Odwiedzone hiperłącze" xfId="225" builtinId="9" hidden="1"/>
    <cellStyle name="Odwiedzone hiperłącze" xfId="226" builtinId="9" hidden="1"/>
    <cellStyle name="Odwiedzone hiperłącze" xfId="227" builtinId="9" hidden="1"/>
    <cellStyle name="Odwiedzone hiperłącze" xfId="228" builtinId="9" hidden="1"/>
    <cellStyle name="Odwiedzone hiperłącze" xfId="229" builtinId="9" hidden="1"/>
    <cellStyle name="Odwiedzone hiperłącze" xfId="230" builtinId="9" hidden="1"/>
    <cellStyle name="Odwiedzone hiperłącze" xfId="231" builtinId="9" hidden="1"/>
    <cellStyle name="Odwiedzone hiperłącze" xfId="232" builtinId="9" hidden="1"/>
    <cellStyle name="Odwiedzone hiperłącze" xfId="233" builtinId="9" hidden="1"/>
    <cellStyle name="Odwiedzone hiperłącze" xfId="234" builtinId="9" hidden="1"/>
    <cellStyle name="Odwiedzone hiperłącze" xfId="235" builtinId="9" hidden="1"/>
    <cellStyle name="Odwiedzone hiperłącze" xfId="236" builtinId="9" hidden="1"/>
    <cellStyle name="Odwiedzone hiperłącze" xfId="237" builtinId="9" hidden="1"/>
    <cellStyle name="Odwiedzone hiperłącze" xfId="238" builtinId="9" hidden="1"/>
    <cellStyle name="Odwiedzone hiperłącze" xfId="239" builtinId="9" hidden="1"/>
    <cellStyle name="Odwiedzone hiperłącze" xfId="240" builtinId="9" hidden="1"/>
    <cellStyle name="Odwiedzone hiperłącze" xfId="241" builtinId="9" hidden="1"/>
    <cellStyle name="Odwiedzone hiperłącze" xfId="242" builtinId="9" hidden="1"/>
    <cellStyle name="Odwiedzone hiperłącze" xfId="243" builtinId="9" hidden="1"/>
    <cellStyle name="Odwiedzone hiperłącze" xfId="244" builtinId="9" hidden="1"/>
    <cellStyle name="Odwiedzone hiperłącze" xfId="245" builtinId="9" hidden="1"/>
    <cellStyle name="Odwiedzone hiperłącze" xfId="246" builtinId="9" hidden="1"/>
    <cellStyle name="Odwiedzone hiperłącze" xfId="247" builtinId="9" hidden="1"/>
    <cellStyle name="Odwiedzone hiperłącze" xfId="248" builtinId="9" hidden="1"/>
    <cellStyle name="Odwiedzone hiperłącze" xfId="249" builtinId="9" hidden="1"/>
    <cellStyle name="Odwiedzone hiperłącze" xfId="250" builtinId="9" hidden="1"/>
    <cellStyle name="Odwiedzone hiperłącze" xfId="251" builtinId="9" hidden="1"/>
    <cellStyle name="Odwiedzone hiperłącze" xfId="252" builtinId="9" hidden="1"/>
    <cellStyle name="Odwiedzone hiperłącze" xfId="253" builtinId="9" hidden="1"/>
    <cellStyle name="Odwiedzone hiperłącze" xfId="254" builtinId="9" hidden="1"/>
    <cellStyle name="Odwiedzone hiperłącze" xfId="255" builtinId="9" hidden="1"/>
    <cellStyle name="Odwiedzone hiperłącze" xfId="256" builtinId="9" hidden="1"/>
    <cellStyle name="Odwiedzone hiperłącze" xfId="257" builtinId="9" hidden="1"/>
    <cellStyle name="Odwiedzone hiperłącze" xfId="258" builtinId="9" hidden="1"/>
    <cellStyle name="Odwiedzone hiperłącze" xfId="259" builtinId="9" hidden="1"/>
    <cellStyle name="Odwiedzone hiperłącze" xfId="260" builtinId="9" hidden="1"/>
    <cellStyle name="Odwiedzone hiperłącze" xfId="261" builtinId="9" hidden="1"/>
    <cellStyle name="Odwiedzone hiperłącze" xfId="262" builtinId="9" hidden="1"/>
    <cellStyle name="Odwiedzone hiperłącze" xfId="263" builtinId="9" hidden="1"/>
    <cellStyle name="Odwiedzone hiperłącze" xfId="264" builtinId="9" hidden="1"/>
    <cellStyle name="Odwiedzone hiperłącze" xfId="265" builtinId="9" hidden="1"/>
    <cellStyle name="Odwiedzone hiperłącze" xfId="266" builtinId="9" hidden="1"/>
    <cellStyle name="Odwiedzone hiperłącze" xfId="267" builtinId="9" hidden="1"/>
    <cellStyle name="Odwiedzone hiperłącze" xfId="268" builtinId="9" hidden="1"/>
    <cellStyle name="Odwiedzone hiperłącze" xfId="269" builtinId="9" hidden="1"/>
    <cellStyle name="Odwiedzone hiperłącze" xfId="270" builtinId="9" hidden="1"/>
    <cellStyle name="Odwiedzone hiperłącze" xfId="271" builtinId="9" hidden="1"/>
    <cellStyle name="Odwiedzone hiperłącze" xfId="272" builtinId="9" hidden="1"/>
    <cellStyle name="Odwiedzone hiperłącze" xfId="273" builtinId="9" hidden="1"/>
    <cellStyle name="Odwiedzone hiperłącze" xfId="274" builtinId="9" hidden="1"/>
    <cellStyle name="Odwiedzone hiperłącze" xfId="275" builtinId="9" hidden="1"/>
    <cellStyle name="Odwiedzone hiperłącze" xfId="276" builtinId="9" hidden="1"/>
    <cellStyle name="Odwiedzone hiperłącze" xfId="277" builtinId="9" hidden="1"/>
    <cellStyle name="Odwiedzone hiperłącze" xfId="278" builtinId="9" hidden="1"/>
    <cellStyle name="Odwiedzone hiperłącze" xfId="279" builtinId="9" hidden="1"/>
    <cellStyle name="Odwiedzone hiperłącze" xfId="280" builtinId="9" hidden="1"/>
    <cellStyle name="Odwiedzone hiperłącze" xfId="281" builtinId="9" hidden="1"/>
    <cellStyle name="Odwiedzone hiperłącze" xfId="282" builtinId="9" hidden="1"/>
    <cellStyle name="Odwiedzone hiperłącze" xfId="283" builtinId="9" hidden="1"/>
    <cellStyle name="Odwiedzone hiperłącze" xfId="284" builtinId="9" hidden="1"/>
    <cellStyle name="Odwiedzone hiperłącze" xfId="285" builtinId="9" hidden="1"/>
    <cellStyle name="Odwiedzone hiperłącze" xfId="286" builtinId="9" hidden="1"/>
    <cellStyle name="Odwiedzone hiperłącze" xfId="287" builtinId="9" hidden="1"/>
    <cellStyle name="Odwiedzone hiperłącze" xfId="288" builtinId="9" hidden="1"/>
    <cellStyle name="Odwiedzone hiperłącze" xfId="289" builtinId="9" hidden="1"/>
    <cellStyle name="Odwiedzone hiperłącze" xfId="290" builtinId="9" hidden="1"/>
    <cellStyle name="Odwiedzone hiperłącze" xfId="291" builtinId="9" hidden="1"/>
    <cellStyle name="Odwiedzone hiperłącze" xfId="292" builtinId="9" hidden="1"/>
    <cellStyle name="Odwiedzone hiperłącze" xfId="293" builtinId="9" hidden="1"/>
    <cellStyle name="Odwiedzone hiperłącze" xfId="294" builtinId="9" hidden="1"/>
    <cellStyle name="Odwiedzone hiperłącze" xfId="295" builtinId="9" hidden="1"/>
    <cellStyle name="Odwiedzone hiperłącze" xfId="296" builtinId="9" hidden="1"/>
    <cellStyle name="Odwiedzone hiperłącze" xfId="297" builtinId="9" hidden="1"/>
    <cellStyle name="Odwiedzone hiperłącze" xfId="298" builtinId="9" hidden="1"/>
    <cellStyle name="Odwiedzone hiperłącze" xfId="299" builtinId="9" hidden="1"/>
    <cellStyle name="Odwiedzone hiperłącze" xfId="300" builtinId="9" hidden="1"/>
    <cellStyle name="Odwiedzone hiperłącze" xfId="301" builtinId="9" hidden="1"/>
    <cellStyle name="Odwiedzone hiperłącze" xfId="302" builtinId="9" hidden="1"/>
    <cellStyle name="Odwiedzone hiperłącze" xfId="303" builtinId="9" hidden="1"/>
    <cellStyle name="Odwiedzone hiperłącze" xfId="304" builtinId="9" hidden="1"/>
    <cellStyle name="Odwiedzone hiperłącze" xfId="305" builtinId="9" hidden="1"/>
    <cellStyle name="Odwiedzone hiperłącze" xfId="306" builtinId="9" hidden="1"/>
    <cellStyle name="Odwiedzone hiperłącze" xfId="307" builtinId="9" hidden="1"/>
    <cellStyle name="Odwiedzone hiperłącze" xfId="308" builtinId="9" hidden="1"/>
    <cellStyle name="Odwiedzone hiperłącze" xfId="309" builtinId="9" hidden="1"/>
    <cellStyle name="Odwiedzone hiperłącze" xfId="310" builtinId="9" hidden="1"/>
    <cellStyle name="Odwiedzone hiperłącze" xfId="311" builtinId="9" hidden="1"/>
    <cellStyle name="Odwiedzone hiperłącze" xfId="312" builtinId="9" hidden="1"/>
    <cellStyle name="Odwiedzone hiperłącze" xfId="313" builtinId="9" hidden="1"/>
    <cellStyle name="Odwiedzone hiperłącze" xfId="314" builtinId="9" hidden="1"/>
    <cellStyle name="Odwiedzone hiperłącze" xfId="315" builtinId="9" hidden="1"/>
    <cellStyle name="Odwiedzone hiperłącze" xfId="316" builtinId="9" hidden="1"/>
    <cellStyle name="Odwiedzone hiperłącze" xfId="317" builtinId="9" hidden="1"/>
    <cellStyle name="Odwiedzone hiperłącze" xfId="318" builtinId="9" hidden="1"/>
    <cellStyle name="Odwiedzone hiperłącze" xfId="319" builtinId="9" hidden="1"/>
    <cellStyle name="Odwiedzone hiperłącze" xfId="320" builtinId="9" hidden="1"/>
    <cellStyle name="Odwiedzone hiperłącze" xfId="321" builtinId="9" hidden="1"/>
    <cellStyle name="Odwiedzone hiperłącze" xfId="322" builtinId="9" hidden="1"/>
    <cellStyle name="Odwiedzone hiperłącze" xfId="323" builtinId="9" hidden="1"/>
    <cellStyle name="Odwiedzone hiperłącze" xfId="324" builtinId="9" hidden="1"/>
    <cellStyle name="Odwiedzone hiperłącze" xfId="325" builtinId="9" hidden="1"/>
    <cellStyle name="Odwiedzone hiperłącze" xfId="326" builtinId="9" hidden="1"/>
    <cellStyle name="Odwiedzone hiperłącze" xfId="327" builtinId="9" hidden="1"/>
    <cellStyle name="Odwiedzone hiperłącze" xfId="328" builtinId="9" hidden="1"/>
    <cellStyle name="Odwiedzone hiperłącze" xfId="329" builtinId="9" hidden="1"/>
    <cellStyle name="Odwiedzone hiperłącze" xfId="330" builtinId="9" hidden="1"/>
    <cellStyle name="Odwiedzone hiperłącze" xfId="331" builtinId="9" hidden="1"/>
    <cellStyle name="Odwiedzone hiperłącze" xfId="332" builtinId="9" hidden="1"/>
    <cellStyle name="Odwiedzone hiperłącze" xfId="333" builtinId="9" hidden="1"/>
    <cellStyle name="Odwiedzone hiperłącze" xfId="334" builtinId="9" hidden="1"/>
    <cellStyle name="Odwiedzone hiperłącze" xfId="335" builtinId="9" hidden="1"/>
    <cellStyle name="Odwiedzone hiperłącze" xfId="336" builtinId="9" hidden="1"/>
    <cellStyle name="Odwiedzone hiperłącze" xfId="337" builtinId="9" hidden="1"/>
    <cellStyle name="Odwiedzone hiperłącze" xfId="338" builtinId="9" hidden="1"/>
    <cellStyle name="Odwiedzone hiperłącze" xfId="339" builtinId="9" hidden="1"/>
    <cellStyle name="Odwiedzone hiperłącze" xfId="340" builtinId="9" hidden="1"/>
    <cellStyle name="Odwiedzone hiperłącze" xfId="341" builtinId="9" hidden="1"/>
    <cellStyle name="Odwiedzone hiperłącze" xfId="342" builtinId="9" hidden="1"/>
    <cellStyle name="Odwiedzone hiperłącze" xfId="343" builtinId="9" hidden="1"/>
    <cellStyle name="Odwiedzone hiperłącze" xfId="344" builtinId="9" hidden="1"/>
    <cellStyle name="Odwiedzone hiperłącze" xfId="345" builtinId="9" hidden="1"/>
    <cellStyle name="Odwiedzone hiperłącze" xfId="346" builtinId="9" hidden="1"/>
    <cellStyle name="Odwiedzone hiperłącze" xfId="347" builtinId="9" hidden="1"/>
    <cellStyle name="Odwiedzone hiperłącze" xfId="348" builtinId="9" hidden="1"/>
    <cellStyle name="Odwiedzone hiperłącze" xfId="349" builtinId="9" hidden="1"/>
    <cellStyle name="Odwiedzone hiperłącze" xfId="350" builtinId="9" hidden="1"/>
    <cellStyle name="Odwiedzone hiperłącze" xfId="351" builtinId="9" hidden="1"/>
    <cellStyle name="Odwiedzone hiperłącze" xfId="352" builtinId="9" hidden="1"/>
    <cellStyle name="Odwiedzone hiperłącze" xfId="353" builtinId="9" hidden="1"/>
    <cellStyle name="Odwiedzone hiperłącze" xfId="354" builtinId="9" hidden="1"/>
    <cellStyle name="Odwiedzone hiperłącze" xfId="355" builtinId="9" hidden="1"/>
    <cellStyle name="Odwiedzone hiperłącze" xfId="356" builtinId="9" hidden="1"/>
    <cellStyle name="Odwiedzone hiperłącze" xfId="357" builtinId="9" hidden="1"/>
    <cellStyle name="Odwiedzone hiperłącze" xfId="358" builtinId="9" hidden="1"/>
    <cellStyle name="Odwiedzone hiperłącze" xfId="359" builtinId="9" hidden="1"/>
    <cellStyle name="Odwiedzone hiperłącze" xfId="360" builtinId="9" hidden="1"/>
    <cellStyle name="Odwiedzone hiperłącze" xfId="361" builtinId="9" hidden="1"/>
    <cellStyle name="Odwiedzone hiperłącze" xfId="362" builtinId="9" hidden="1"/>
    <cellStyle name="Odwiedzone hiperłącze" xfId="363" builtinId="9" hidden="1"/>
    <cellStyle name="Odwiedzone hiperłącze" xfId="364" builtinId="9" hidden="1"/>
    <cellStyle name="Odwiedzone hiperłącze" xfId="365" builtinId="9" hidden="1"/>
    <cellStyle name="Odwiedzone hiperłącze" xfId="366" builtinId="9" hidden="1"/>
    <cellStyle name="Odwiedzone hiperłącze" xfId="367" builtinId="9" hidden="1"/>
    <cellStyle name="Odwiedzone hiperłącze" xfId="368" builtinId="9" hidden="1"/>
    <cellStyle name="Odwiedzone hiperłącze" xfId="369" builtinId="9" hidden="1"/>
    <cellStyle name="Odwiedzone hiperłącze" xfId="370" builtinId="9" hidden="1"/>
    <cellStyle name="Odwiedzone hiperłącze" xfId="371" builtinId="9" hidden="1"/>
    <cellStyle name="Odwiedzone hiperłącze" xfId="372" builtinId="9" hidden="1"/>
    <cellStyle name="Odwiedzone hiperłącze" xfId="373" builtinId="9" hidden="1"/>
    <cellStyle name="Odwiedzone hiperłącze" xfId="374" builtinId="9" hidden="1"/>
    <cellStyle name="Odwiedzone hiperłącze" xfId="375" builtinId="9" hidden="1"/>
    <cellStyle name="Odwiedzone hiperłącze" xfId="376" builtinId="9" hidden="1"/>
    <cellStyle name="Odwiedzone hiperłącze" xfId="377" builtinId="9" hidden="1"/>
    <cellStyle name="Odwiedzone hiperłącze" xfId="378" builtinId="9" hidden="1"/>
    <cellStyle name="Odwiedzone hiperłącze" xfId="379" builtinId="9" hidden="1"/>
    <cellStyle name="Odwiedzone hiperłącze" xfId="380" builtinId="9" hidden="1"/>
    <cellStyle name="Odwiedzone hiperłącze" xfId="381" builtinId="9" hidden="1"/>
    <cellStyle name="Odwiedzone hiperłącze" xfId="382" builtinId="9" hidden="1"/>
    <cellStyle name="Procentowy" xfId="27" builtinId="5"/>
    <cellStyle name="Procentowy 2" xfId="148" xr:uid="{00000000-0005-0000-0000-00007F01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2280803</xdr:colOff>
      <xdr:row>6</xdr:row>
      <xdr:rowOff>139700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2611003" cy="1358900"/>
        </a:xfrm>
        <a:prstGeom prst="rect">
          <a:avLst/>
        </a:prstGeom>
      </xdr:spPr>
    </xdr:pic>
    <xdr:clientData/>
  </xdr:twoCellAnchor>
  <xdr:twoCellAnchor>
    <xdr:from>
      <xdr:col>2</xdr:col>
      <xdr:colOff>0</xdr:colOff>
      <xdr:row>1</xdr:row>
      <xdr:rowOff>127000</xdr:rowOff>
    </xdr:from>
    <xdr:to>
      <xdr:col>8</xdr:col>
      <xdr:colOff>622300</xdr:colOff>
      <xdr:row>5</xdr:row>
      <xdr:rowOff>27000</xdr:rowOff>
    </xdr:to>
    <xdr:sp macro="" textlink="">
      <xdr:nvSpPr>
        <xdr:cNvPr id="3" name="PoleTekstowe 2">
          <a:extLst>
            <a:ext uri="{FF2B5EF4-FFF2-40B4-BE49-F238E27FC236}">
              <a16:creationId xmlns:a16="http://schemas.microsoft.com/office/drawing/2014/main" id="{00000000-0008-0000-0000-000003000000}"/>
            </a:ext>
          </a:extLst>
        </xdr:cNvPr>
        <xdr:cNvSpPr txBox="1"/>
      </xdr:nvSpPr>
      <xdr:spPr>
        <a:xfrm>
          <a:off x="2781300" y="3302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4000" b="1">
              <a:solidFill>
                <a:schemeClr val="bg1"/>
              </a:solidFill>
            </a:rPr>
            <a:t>Spreadsheet </a:t>
          </a:r>
        </a:p>
      </xdr:txBody>
    </xdr:sp>
    <xdr:clientData/>
  </xdr:twoCellAnchor>
  <xdr:twoCellAnchor>
    <xdr:from>
      <xdr:col>2</xdr:col>
      <xdr:colOff>0</xdr:colOff>
      <xdr:row>5</xdr:row>
      <xdr:rowOff>177800</xdr:rowOff>
    </xdr:from>
    <xdr:to>
      <xdr:col>8</xdr:col>
      <xdr:colOff>622300</xdr:colOff>
      <xdr:row>9</xdr:row>
      <xdr:rowOff>77800</xdr:rowOff>
    </xdr:to>
    <xdr:sp macro="" textlink="">
      <xdr:nvSpPr>
        <xdr:cNvPr id="4" name="PoleTekstowe 3">
          <a:extLst>
            <a:ext uri="{FF2B5EF4-FFF2-40B4-BE49-F238E27FC236}">
              <a16:creationId xmlns:a16="http://schemas.microsoft.com/office/drawing/2014/main" id="{00000000-0008-0000-0000-000004000000}"/>
            </a:ext>
          </a:extLst>
        </xdr:cNvPr>
        <xdr:cNvSpPr txBox="1"/>
      </xdr:nvSpPr>
      <xdr:spPr>
        <a:xfrm>
          <a:off x="2781300" y="1193800"/>
          <a:ext cx="5854700" cy="71280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pl-PL" sz="2800">
              <a:solidFill>
                <a:schemeClr val="bg1"/>
              </a:solidFill>
            </a:rPr>
            <a:t>Status on date: 31.03.2018.</a:t>
          </a:r>
        </a:p>
      </xdr:txBody>
    </xdr:sp>
    <xdr:clientData/>
  </xdr:twoCellAnchor>
  <xdr:twoCellAnchor>
    <xdr:from>
      <xdr:col>1</xdr:col>
      <xdr:colOff>25400</xdr:colOff>
      <xdr:row>10</xdr:row>
      <xdr:rowOff>50800</xdr:rowOff>
    </xdr:from>
    <xdr:to>
      <xdr:col>8</xdr:col>
      <xdr:colOff>622300</xdr:colOff>
      <xdr:row>15</xdr:row>
      <xdr:rowOff>154000</xdr:rowOff>
    </xdr:to>
    <xdr:sp macro="" textlink="">
      <xdr:nvSpPr>
        <xdr:cNvPr id="5" name="PoleTekstowe 4">
          <a:extLst>
            <a:ext uri="{FF2B5EF4-FFF2-40B4-BE49-F238E27FC236}">
              <a16:creationId xmlns:a16="http://schemas.microsoft.com/office/drawing/2014/main" id="{00000000-0008-0000-0000-000005000000}"/>
            </a:ext>
          </a:extLst>
        </xdr:cNvPr>
        <xdr:cNvSpPr txBox="1"/>
      </xdr:nvSpPr>
      <xdr:spPr>
        <a:xfrm>
          <a:off x="355600" y="2082800"/>
          <a:ext cx="8280400" cy="7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pl-PL" sz="1050">
              <a:solidFill>
                <a:schemeClr val="tx2"/>
              </a:solidFill>
            </a:rPr>
            <a:t>This document is ancillary. Investor relations team of LUG S.A. strives to ensure that the data contained in this dcument is accurate, but can not guarantee their correctness. Data in factsheet is entered directly from published periodic reports for a given period, therefore there may be differences, eg between the sum of data for four quarters of a given year and data from the annual report for that year. The basic and main source of data on LUG S.A., LUG S.A. Capital Group, financial results and operational data are information documents, prospectuses, periodic reports and current reports published by the company via ESPI and EBI systems and the company's website.</a:t>
          </a:r>
        </a:p>
      </xdr:txBody>
    </xdr:sp>
    <xdr:clientData/>
  </xdr:twoCellAnchor>
</xdr:wsDr>
</file>

<file path=xl/theme/theme1.xml><?xml version="1.0" encoding="utf-8"?>
<a:theme xmlns:a="http://schemas.openxmlformats.org/drawingml/2006/main" name="Motyw pakietu Office">
  <a:themeElements>
    <a:clrScheme name="LUG">
      <a:dk1>
        <a:srgbClr val="000000"/>
      </a:dk1>
      <a:lt1>
        <a:srgbClr val="FFFFFF"/>
      </a:lt1>
      <a:dk2>
        <a:srgbClr val="676767"/>
      </a:dk2>
      <a:lt2>
        <a:srgbClr val="FFFFFF"/>
      </a:lt2>
      <a:accent1>
        <a:srgbClr val="DA241D"/>
      </a:accent1>
      <a:accent2>
        <a:srgbClr val="676767"/>
      </a:accent2>
      <a:accent3>
        <a:srgbClr val="676767"/>
      </a:accent3>
      <a:accent4>
        <a:srgbClr val="919191"/>
      </a:accent4>
      <a:accent5>
        <a:srgbClr val="BBBBBB"/>
      </a:accent5>
      <a:accent6>
        <a:srgbClr val="E0E0E0"/>
      </a:accent6>
      <a:hlink>
        <a:srgbClr val="000000"/>
      </a:hlink>
      <a:folHlink>
        <a:srgbClr val="67676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7:E32"/>
  <sheetViews>
    <sheetView showGridLines="0" tabSelected="1" workbookViewId="0">
      <selection activeCell="H23" sqref="H23"/>
    </sheetView>
  </sheetViews>
  <sheetFormatPr defaultColWidth="10.54296875" defaultRowHeight="15" x14ac:dyDescent="0.25"/>
  <cols>
    <col min="1" max="1" width="3.54296875" customWidth="1"/>
    <col min="2" max="2" width="27.54296875" bestFit="1" customWidth="1"/>
    <col min="3" max="3" width="3.54296875" customWidth="1"/>
    <col min="4" max="4" width="12.54296875" bestFit="1" customWidth="1"/>
    <col min="5" max="5" width="10.453125" bestFit="1" customWidth="1"/>
  </cols>
  <sheetData>
    <row r="17" spans="2:5" s="21" customFormat="1" ht="15.6" x14ac:dyDescent="0.3">
      <c r="B17" s="21" t="s">
        <v>44</v>
      </c>
    </row>
    <row r="19" spans="2:5" x14ac:dyDescent="0.25">
      <c r="B19" t="s">
        <v>45</v>
      </c>
      <c r="D19" s="24" t="s">
        <v>51</v>
      </c>
      <c r="E19" s="24" t="s">
        <v>52</v>
      </c>
    </row>
    <row r="20" spans="2:5" x14ac:dyDescent="0.25">
      <c r="B20" s="24" t="s">
        <v>46</v>
      </c>
    </row>
    <row r="21" spans="2:5" x14ac:dyDescent="0.25">
      <c r="B21" t="s">
        <v>47</v>
      </c>
      <c r="D21" s="24" t="s">
        <v>51</v>
      </c>
      <c r="E21" s="24" t="s">
        <v>52</v>
      </c>
    </row>
    <row r="22" spans="2:5" x14ac:dyDescent="0.25">
      <c r="B22" s="24" t="s">
        <v>48</v>
      </c>
    </row>
    <row r="23" spans="2:5" x14ac:dyDescent="0.25">
      <c r="B23" s="24" t="s">
        <v>49</v>
      </c>
    </row>
    <row r="24" spans="2:5" x14ac:dyDescent="0.25">
      <c r="B24" s="24" t="s">
        <v>50</v>
      </c>
    </row>
    <row r="26" spans="2:5" ht="15.6" x14ac:dyDescent="0.3">
      <c r="B26" s="21" t="s">
        <v>24</v>
      </c>
    </row>
    <row r="28" spans="2:5" x14ac:dyDescent="0.25">
      <c r="B28" s="25" t="s">
        <v>25</v>
      </c>
      <c r="D28" t="s">
        <v>26</v>
      </c>
    </row>
    <row r="29" spans="2:5" x14ac:dyDescent="0.25">
      <c r="B29" s="25" t="s">
        <v>73</v>
      </c>
      <c r="D29" t="s">
        <v>28</v>
      </c>
    </row>
    <row r="30" spans="2:5" x14ac:dyDescent="0.25">
      <c r="B30" s="25" t="s">
        <v>72</v>
      </c>
      <c r="D30" t="s">
        <v>71</v>
      </c>
    </row>
    <row r="31" spans="2:5" x14ac:dyDescent="0.25">
      <c r="B31" s="25" t="s">
        <v>27</v>
      </c>
      <c r="D31" t="s">
        <v>29</v>
      </c>
    </row>
    <row r="32" spans="2:5" x14ac:dyDescent="0.25">
      <c r="B32" s="25" t="s">
        <v>30</v>
      </c>
      <c r="D32" t="s">
        <v>31</v>
      </c>
    </row>
  </sheetData>
  <hyperlinks>
    <hyperlink ref="D19" location="R_wyników_Q!A1" display="dane kwartalne" xr:uid="{00000000-0004-0000-0000-000000000000}"/>
    <hyperlink ref="E19" location="R_wyników_FY!A1" display="dane roczne" xr:uid="{00000000-0004-0000-0000-000001000000}"/>
    <hyperlink ref="B20" location="Bilans!A1" display="Bilans" xr:uid="{00000000-0004-0000-0000-000002000000}"/>
    <hyperlink ref="D21" location="Cashflow_Q!A1" display="dane kwartalne" xr:uid="{00000000-0004-0000-0000-000003000000}"/>
    <hyperlink ref="E21" location="Cashflow_FY!A1" display="dane roczne" xr:uid="{00000000-0004-0000-0000-000004000000}"/>
    <hyperlink ref="B22" location="Inwestycje!A1" display="Inwestycje" xr:uid="{00000000-0004-0000-0000-000005000000}"/>
    <hyperlink ref="B23" location="HR!A1" display="Dane na temat zatrudnienia" xr:uid="{00000000-0004-0000-0000-000006000000}"/>
    <hyperlink ref="B24" location="Akcjonariat!A1" display="Akcjonariat" xr:uid="{00000000-0004-0000-0000-000007000000}"/>
  </hyperlink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W29"/>
  <sheetViews>
    <sheetView workbookViewId="0">
      <pane xSplit="1" ySplit="1" topLeftCell="B2" activePane="bottomRight" state="frozenSplit"/>
      <selection sqref="A1:XFD1"/>
      <selection pane="topRight" activeCell="B1" sqref="B1"/>
      <selection pane="bottomLeft"/>
      <selection pane="bottomRight" activeCell="A10" sqref="A10"/>
    </sheetView>
  </sheetViews>
  <sheetFormatPr defaultColWidth="10.54296875" defaultRowHeight="15" x14ac:dyDescent="0.25"/>
  <cols>
    <col min="1" max="1" width="51.81640625" style="1" customWidth="1"/>
    <col min="2" max="4" width="10.54296875" style="1"/>
    <col min="5" max="5" width="10.54296875" style="33"/>
    <col min="6" max="6" width="10.54296875" style="1"/>
    <col min="7" max="9" width="10.54296875" style="33"/>
    <col min="10" max="10" width="10.54296875" style="8"/>
    <col min="11" max="12" width="10.54296875" style="3"/>
    <col min="13" max="13" width="10.54296875" style="1"/>
    <col min="14" max="14" width="10.54296875" style="1" hidden="1" customWidth="1"/>
    <col min="15" max="15" width="10.54296875" style="8" hidden="1" customWidth="1"/>
    <col min="16" max="19" width="10.54296875" style="1" hidden="1" customWidth="1"/>
    <col min="20" max="20" width="10.54296875" style="8" hidden="1" customWidth="1"/>
    <col min="21" max="22" width="10.54296875" style="1" hidden="1" customWidth="1"/>
    <col min="23" max="23" width="10.54296875" style="1"/>
    <col min="24" max="24" width="11.54296875" style="1" bestFit="1" customWidth="1"/>
    <col min="25" max="16384" width="10.54296875" style="1"/>
  </cols>
  <sheetData>
    <row r="1" spans="1:23" s="4" customFormat="1" ht="15.6" x14ac:dyDescent="0.3">
      <c r="A1" s="6" t="s">
        <v>74</v>
      </c>
      <c r="B1" s="4" t="s">
        <v>12</v>
      </c>
      <c r="C1" s="4" t="s">
        <v>13</v>
      </c>
      <c r="D1" s="4" t="s">
        <v>14</v>
      </c>
      <c r="E1" s="32" t="s">
        <v>15</v>
      </c>
      <c r="F1" s="4" t="s">
        <v>16</v>
      </c>
      <c r="G1" s="32" t="s">
        <v>32</v>
      </c>
      <c r="H1" s="32" t="s">
        <v>35</v>
      </c>
      <c r="I1" s="32" t="s">
        <v>41</v>
      </c>
      <c r="J1" s="7" t="s">
        <v>42</v>
      </c>
      <c r="K1" s="4" t="s">
        <v>58</v>
      </c>
      <c r="L1" s="4" t="s">
        <v>59</v>
      </c>
      <c r="N1" s="4" t="s">
        <v>34</v>
      </c>
      <c r="O1" s="7" t="s">
        <v>33</v>
      </c>
      <c r="Q1" s="4" t="s">
        <v>7</v>
      </c>
      <c r="S1" s="4" t="s">
        <v>38</v>
      </c>
      <c r="T1" s="7" t="s">
        <v>39</v>
      </c>
      <c r="V1" s="4" t="s">
        <v>7</v>
      </c>
    </row>
    <row r="2" spans="1:23" s="4" customFormat="1" ht="15.6" x14ac:dyDescent="0.3">
      <c r="A2" s="4" t="s">
        <v>75</v>
      </c>
      <c r="B2" s="4">
        <v>22.048819999999999</v>
      </c>
      <c r="C2" s="4">
        <v>31.13747</v>
      </c>
      <c r="D2" s="4">
        <v>33.396149999999999</v>
      </c>
      <c r="E2" s="32">
        <v>34.274999999999999</v>
      </c>
      <c r="F2" s="4">
        <v>30.470009999999998</v>
      </c>
      <c r="G2" s="32">
        <v>33.31</v>
      </c>
      <c r="H2" s="32">
        <v>39.24</v>
      </c>
      <c r="I2" s="32">
        <v>39.279990000000005</v>
      </c>
      <c r="J2" s="7">
        <v>35</v>
      </c>
      <c r="K2" s="5">
        <f>J2/I2-1</f>
        <v>-0.10896107661941878</v>
      </c>
      <c r="L2" s="5">
        <f>J2/F2-1</f>
        <v>0.14867044677701124</v>
      </c>
      <c r="N2" s="4">
        <f>SUM(B2:C2)</f>
        <v>53.18629</v>
      </c>
      <c r="O2" s="7">
        <f>SUM(F2:G2)</f>
        <v>63.780010000000004</v>
      </c>
      <c r="Q2" s="5">
        <f>O2/N2-1</f>
        <v>0.19918140558403308</v>
      </c>
      <c r="S2" s="4">
        <f>SUM(B2:D2)</f>
        <v>86.582439999999991</v>
      </c>
      <c r="T2" s="7">
        <f>SUM(F2:H2)</f>
        <v>103.02001000000001</v>
      </c>
      <c r="V2" s="5">
        <f>T2/S2-1</f>
        <v>0.18984877303065173</v>
      </c>
      <c r="W2" s="32"/>
    </row>
    <row r="3" spans="1:23" x14ac:dyDescent="0.25">
      <c r="A3" s="1" t="s">
        <v>76</v>
      </c>
      <c r="B3" s="1">
        <v>9.39</v>
      </c>
      <c r="C3" s="1">
        <v>13.754</v>
      </c>
      <c r="D3" s="1">
        <v>17.039000000000001</v>
      </c>
      <c r="E3" s="33">
        <v>15.42</v>
      </c>
      <c r="F3" s="1">
        <v>12.83620136</v>
      </c>
      <c r="G3" s="33">
        <v>13.89</v>
      </c>
      <c r="H3" s="33">
        <v>16.04</v>
      </c>
      <c r="I3" s="33">
        <v>19.190000000000001</v>
      </c>
      <c r="J3" s="8">
        <v>14.61</v>
      </c>
      <c r="K3" s="3">
        <f>J3/I3-1</f>
        <v>-0.238665971860344</v>
      </c>
      <c r="L3" s="3">
        <f>J3/F3-1</f>
        <v>0.13818719341124441</v>
      </c>
      <c r="N3" s="1">
        <f>SUM(B3:C3)</f>
        <v>23.143999999999998</v>
      </c>
      <c r="O3" s="8">
        <f>SUM(F3:G3)</f>
        <v>26.726201360000001</v>
      </c>
      <c r="Q3" s="3">
        <f>O3/N3-1</f>
        <v>0.15477883511925339</v>
      </c>
      <c r="S3" s="1">
        <f>SUM(B3:D3)</f>
        <v>40.183</v>
      </c>
      <c r="T3" s="8">
        <f>SUM(F3:H3)</f>
        <v>42.766201359999997</v>
      </c>
      <c r="V3" s="1">
        <f>T3/S3-1</f>
        <v>6.4285925889057571E-2</v>
      </c>
      <c r="W3" s="33"/>
    </row>
    <row r="4" spans="1:23" s="2" customFormat="1" ht="15.6" x14ac:dyDescent="0.3">
      <c r="A4" s="2" t="s">
        <v>77</v>
      </c>
      <c r="B4" s="2">
        <f>B3/B2</f>
        <v>0.42587313062558452</v>
      </c>
      <c r="C4" s="2">
        <f t="shared" ref="C4:G4" si="0">C3/C2</f>
        <v>0.44171861104964533</v>
      </c>
      <c r="D4" s="2">
        <f t="shared" si="0"/>
        <v>0.51020851205902484</v>
      </c>
      <c r="E4" s="34">
        <f t="shared" si="0"/>
        <v>0.44989059080962801</v>
      </c>
      <c r="F4" s="2">
        <f t="shared" si="0"/>
        <v>0.42127329003173947</v>
      </c>
      <c r="G4" s="34">
        <f t="shared" si="0"/>
        <v>0.41699189432602823</v>
      </c>
      <c r="H4" s="34">
        <f t="shared" ref="H4:J4" si="1">H3/H2</f>
        <v>0.40876656472986744</v>
      </c>
      <c r="I4" s="34">
        <f t="shared" si="1"/>
        <v>0.48854391256209584</v>
      </c>
      <c r="J4" s="9">
        <f t="shared" si="1"/>
        <v>0.41742857142857143</v>
      </c>
      <c r="K4" s="2">
        <f>J4-I4</f>
        <v>-7.1115341133524412E-2</v>
      </c>
      <c r="L4" s="2">
        <f>J4-F4</f>
        <v>-3.8447186031680403E-3</v>
      </c>
      <c r="N4" s="2">
        <f t="shared" ref="N4:O4" si="2">N3/N2</f>
        <v>0.43514973501629833</v>
      </c>
      <c r="O4" s="9">
        <f t="shared" si="2"/>
        <v>0.41903727139584956</v>
      </c>
      <c r="Q4" s="2">
        <f>O4-N4</f>
        <v>-1.6112463620448769E-2</v>
      </c>
      <c r="S4" s="2">
        <f t="shared" ref="S4:T4" si="3">S3/S2</f>
        <v>0.46410103480567194</v>
      </c>
      <c r="T4" s="9">
        <f t="shared" si="3"/>
        <v>0.41512519130992115</v>
      </c>
      <c r="V4" s="2">
        <f>T4-S4</f>
        <v>-4.8975843495750793E-2</v>
      </c>
      <c r="W4" s="34"/>
    </row>
    <row r="5" spans="1:23" x14ac:dyDescent="0.25">
      <c r="A5" s="1" t="s">
        <v>78</v>
      </c>
      <c r="B5" s="1">
        <v>12.659000000000001</v>
      </c>
      <c r="C5" s="1">
        <v>17.382999999999999</v>
      </c>
      <c r="D5" s="1">
        <v>16.356999999999999</v>
      </c>
      <c r="E5" s="33">
        <v>18.86</v>
      </c>
      <c r="F5" s="1">
        <v>17.633808640000002</v>
      </c>
      <c r="G5" s="33">
        <v>19.420000000000002</v>
      </c>
      <c r="H5" s="33">
        <v>23.2</v>
      </c>
      <c r="I5" s="33">
        <v>20.09</v>
      </c>
      <c r="J5" s="8">
        <v>20.39</v>
      </c>
      <c r="K5" s="3">
        <f>J5/I5-1</f>
        <v>1.4932802389248323E-2</v>
      </c>
      <c r="L5" s="3">
        <f>J5/F5-1</f>
        <v>0.15630153509480293</v>
      </c>
      <c r="N5" s="1">
        <f>SUM(B5:C5)</f>
        <v>30.042000000000002</v>
      </c>
      <c r="O5" s="8">
        <f>SUM(F5:G5)</f>
        <v>37.05380864</v>
      </c>
      <c r="Q5" s="3">
        <f>O5/N5-1</f>
        <v>0.23340019439451432</v>
      </c>
      <c r="S5" s="1">
        <f>SUM(B5:D5)</f>
        <v>46.399000000000001</v>
      </c>
      <c r="T5" s="8">
        <f>SUM(F5:H5)</f>
        <v>60.253808640000003</v>
      </c>
      <c r="V5" s="1">
        <f>T5/S5-1</f>
        <v>0.29860144916916309</v>
      </c>
      <c r="W5" s="33"/>
    </row>
    <row r="6" spans="1:23" s="2" customFormat="1" ht="15.6" x14ac:dyDescent="0.3">
      <c r="A6" s="2" t="s">
        <v>79</v>
      </c>
      <c r="B6" s="2">
        <f>B5/B2</f>
        <v>0.57413503307660008</v>
      </c>
      <c r="C6" s="2">
        <f t="shared" ref="C6:G6" si="4">C5/C2</f>
        <v>0.55826629459618904</v>
      </c>
      <c r="D6" s="2">
        <f t="shared" si="4"/>
        <v>0.48978699640527423</v>
      </c>
      <c r="E6" s="34">
        <f t="shared" si="4"/>
        <v>0.55025528811086799</v>
      </c>
      <c r="F6" s="2">
        <f t="shared" si="4"/>
        <v>0.5787267099682607</v>
      </c>
      <c r="G6" s="34">
        <f t="shared" si="4"/>
        <v>0.58300810567397177</v>
      </c>
      <c r="H6" s="34">
        <f t="shared" ref="H6:I6" si="5">H5/H2</f>
        <v>0.5912334352701325</v>
      </c>
      <c r="I6" s="34">
        <f t="shared" si="5"/>
        <v>0.51145634202045365</v>
      </c>
      <c r="J6" s="9">
        <f>J5/J2</f>
        <v>0.58257142857142863</v>
      </c>
      <c r="K6" s="2">
        <f>J6-I6</f>
        <v>7.1115086550974982E-2</v>
      </c>
      <c r="L6" s="2">
        <f>J6-F6</f>
        <v>3.8447186031679292E-3</v>
      </c>
      <c r="N6" s="2">
        <f t="shared" ref="N6:O6" si="6">N5/N2</f>
        <v>0.56484481245072748</v>
      </c>
      <c r="O6" s="9">
        <f t="shared" si="6"/>
        <v>0.58096272860415032</v>
      </c>
      <c r="Q6" s="2">
        <f>O6-N6</f>
        <v>1.611791615342284E-2</v>
      </c>
      <c r="S6" s="2">
        <f t="shared" ref="S6" si="7">S5/S2</f>
        <v>0.53589388333246335</v>
      </c>
      <c r="T6" s="9">
        <f>T5/T2</f>
        <v>0.58487480869007868</v>
      </c>
      <c r="V6" s="2">
        <f>T6-S6</f>
        <v>4.8980925357615335E-2</v>
      </c>
    </row>
    <row r="7" spans="1:23" x14ac:dyDescent="0.25">
      <c r="A7" s="1" t="s">
        <v>80</v>
      </c>
      <c r="B7" s="1">
        <v>14.340249999999999</v>
      </c>
      <c r="C7" s="1">
        <v>18.378350000000001</v>
      </c>
      <c r="D7" s="1">
        <v>20.219360000000002</v>
      </c>
      <c r="E7" s="33">
        <v>20.689</v>
      </c>
      <c r="F7" s="1">
        <v>18.545750000000002</v>
      </c>
      <c r="G7" s="33">
        <v>20.45</v>
      </c>
      <c r="H7" s="33">
        <v>21.03</v>
      </c>
      <c r="I7" s="33">
        <v>20.414249999999996</v>
      </c>
      <c r="J7" s="8">
        <v>20.77</v>
      </c>
      <c r="K7" s="3">
        <f>J7/I7-1</f>
        <v>1.7426552530708017E-2</v>
      </c>
      <c r="L7" s="3">
        <f>J7/F7-1</f>
        <v>0.11993313832010011</v>
      </c>
      <c r="N7" s="1">
        <f>SUM(B7:C7)</f>
        <v>32.718600000000002</v>
      </c>
      <c r="O7" s="8">
        <f>SUM(F7:G7)</f>
        <v>38.995750000000001</v>
      </c>
      <c r="Q7" s="3">
        <f>O7/N7-1</f>
        <v>0.19185264650687994</v>
      </c>
      <c r="S7" s="1">
        <f>SUM(B7:D7)</f>
        <v>52.937960000000004</v>
      </c>
      <c r="T7" s="8">
        <f>SUM(F7:H7)</f>
        <v>60.025750000000002</v>
      </c>
      <c r="V7" s="41">
        <f>T7/S7-1</f>
        <v>0.13388861225479776</v>
      </c>
    </row>
    <row r="8" spans="1:23" s="2" customFormat="1" ht="15.6" x14ac:dyDescent="0.3">
      <c r="A8" s="2" t="s">
        <v>100</v>
      </c>
      <c r="B8" s="2">
        <f>B7/B2</f>
        <v>0.65038627917503067</v>
      </c>
      <c r="C8" s="2">
        <f t="shared" ref="C8:G8" si="8">C7/C2</f>
        <v>0.59023260399769151</v>
      </c>
      <c r="D8" s="2">
        <f t="shared" si="8"/>
        <v>0.60543984860530342</v>
      </c>
      <c r="E8" s="34">
        <f t="shared" si="8"/>
        <v>0.60361779722830056</v>
      </c>
      <c r="F8" s="2">
        <f t="shared" si="8"/>
        <v>0.60865585538042166</v>
      </c>
      <c r="G8" s="34">
        <f t="shared" si="8"/>
        <v>0.61392975082557788</v>
      </c>
      <c r="H8" s="34">
        <f t="shared" ref="H8:J8" si="9">H7/H2</f>
        <v>0.53593272171253825</v>
      </c>
      <c r="I8" s="34">
        <f t="shared" si="9"/>
        <v>0.51971118118920079</v>
      </c>
      <c r="J8" s="9">
        <f t="shared" si="9"/>
        <v>0.59342857142857142</v>
      </c>
      <c r="K8" s="2">
        <f>J8-I8</f>
        <v>7.3717390239370628E-2</v>
      </c>
      <c r="L8" s="2">
        <f>J8-F8</f>
        <v>-1.5227283951850246E-2</v>
      </c>
      <c r="N8" s="2">
        <f t="shared" ref="N8:O8" si="10">N7/N2</f>
        <v>0.61516981161874618</v>
      </c>
      <c r="O8" s="9">
        <f t="shared" si="10"/>
        <v>0.61141022085132946</v>
      </c>
      <c r="Q8" s="2">
        <f>O8-N8</f>
        <v>-3.7595907674167206E-3</v>
      </c>
      <c r="S8" s="2">
        <f t="shared" ref="S8:T8" si="11">S7/S2</f>
        <v>0.61141681846804052</v>
      </c>
      <c r="T8" s="9">
        <f t="shared" si="11"/>
        <v>0.58266107720238036</v>
      </c>
      <c r="V8" s="2">
        <f>T8-S8</f>
        <v>-2.8755741265660162E-2</v>
      </c>
    </row>
    <row r="9" spans="1:23" s="4" customFormat="1" ht="15.6" x14ac:dyDescent="0.3">
      <c r="A9" s="4" t="s">
        <v>81</v>
      </c>
      <c r="B9" s="4">
        <v>7.7085699999999999</v>
      </c>
      <c r="C9" s="4">
        <v>12.759119999999999</v>
      </c>
      <c r="D9" s="4">
        <v>13.17679</v>
      </c>
      <c r="E9" s="32">
        <v>13.586</v>
      </c>
      <c r="F9" s="4">
        <v>11.92426</v>
      </c>
      <c r="G9" s="32">
        <v>12.86</v>
      </c>
      <c r="H9" s="32">
        <v>18.21</v>
      </c>
      <c r="I9" s="32">
        <v>18.865739999999995</v>
      </c>
      <c r="J9" s="7">
        <v>14.23</v>
      </c>
      <c r="K9" s="5">
        <f>J9/I9-1</f>
        <v>-0.24572266977070589</v>
      </c>
      <c r="L9" s="5">
        <f>J9/F9-1</f>
        <v>0.19336545831774887</v>
      </c>
      <c r="N9" s="4">
        <f>SUM(B9:C9)</f>
        <v>20.467689999999997</v>
      </c>
      <c r="O9" s="7">
        <f>SUM(F9:G9)</f>
        <v>24.78426</v>
      </c>
      <c r="Q9" s="5">
        <f>O9/N9-1</f>
        <v>0.21089678415102053</v>
      </c>
      <c r="S9" s="4">
        <f>SUM(B9:D9)</f>
        <v>33.644480000000001</v>
      </c>
      <c r="T9" s="7">
        <f>SUM(F9:H9)</f>
        <v>42.994259999999997</v>
      </c>
      <c r="V9" s="5">
        <f>T9/S9-1</f>
        <v>0.27789937606406734</v>
      </c>
    </row>
    <row r="10" spans="1:23" s="2" customFormat="1" ht="15.6" x14ac:dyDescent="0.3">
      <c r="A10" s="2" t="s">
        <v>82</v>
      </c>
      <c r="B10" s="2">
        <f>B9/B2</f>
        <v>0.34961372082496933</v>
      </c>
      <c r="C10" s="2">
        <f t="shared" ref="C10:G10" si="12">C9/C2</f>
        <v>0.40976739600230844</v>
      </c>
      <c r="D10" s="2">
        <f t="shared" si="12"/>
        <v>0.39456015139469675</v>
      </c>
      <c r="E10" s="34">
        <f t="shared" si="12"/>
        <v>0.3963822027716995</v>
      </c>
      <c r="F10" s="2">
        <f t="shared" si="12"/>
        <v>0.39134414461957845</v>
      </c>
      <c r="G10" s="34">
        <f t="shared" si="12"/>
        <v>0.38607024917442206</v>
      </c>
      <c r="H10" s="34">
        <f>H9/H2</f>
        <v>0.46406727828746175</v>
      </c>
      <c r="I10" s="34">
        <f>I9/I2</f>
        <v>0.48028881881079888</v>
      </c>
      <c r="J10" s="9">
        <f>J9/J2</f>
        <v>0.40657142857142858</v>
      </c>
      <c r="K10" s="2">
        <f>J10-I10</f>
        <v>-7.3717390239370295E-2</v>
      </c>
      <c r="L10" s="2">
        <f>J10-F10</f>
        <v>1.5227283951850135E-2</v>
      </c>
      <c r="N10" s="2">
        <f t="shared" ref="N10:O10" si="13">N9/N2</f>
        <v>0.38483018838125382</v>
      </c>
      <c r="O10" s="9">
        <f t="shared" si="13"/>
        <v>0.38858977914867054</v>
      </c>
      <c r="Q10" s="2">
        <f>O10-N10</f>
        <v>3.7595907674167206E-3</v>
      </c>
      <c r="S10" s="2">
        <f t="shared" ref="S10:T10" si="14">S9/S2</f>
        <v>0.38858318153195964</v>
      </c>
      <c r="T10" s="9">
        <f t="shared" si="14"/>
        <v>0.41733892279761953</v>
      </c>
      <c r="V10" s="2">
        <f>T10-S10</f>
        <v>2.8755741265659884E-2</v>
      </c>
    </row>
    <row r="11" spans="1:23" x14ac:dyDescent="0.25">
      <c r="A11" s="1" t="s">
        <v>83</v>
      </c>
      <c r="B11" s="1">
        <v>0.39284999999999998</v>
      </c>
      <c r="C11" s="1">
        <v>1.208E-2</v>
      </c>
      <c r="D11" s="1">
        <v>0.66849999999999998</v>
      </c>
      <c r="E11" s="33">
        <v>1.0029999999999999</v>
      </c>
      <c r="F11" s="1">
        <v>0.39810000000000001</v>
      </c>
      <c r="G11" s="33">
        <v>0.27</v>
      </c>
      <c r="H11" s="33">
        <v>0.63</v>
      </c>
      <c r="I11" s="33">
        <v>2.0019</v>
      </c>
      <c r="J11" s="8">
        <v>0.89</v>
      </c>
      <c r="K11" s="3">
        <f>J11/I11-1</f>
        <v>-0.5554223487686698</v>
      </c>
      <c r="L11" s="3">
        <f>J11/F11-1</f>
        <v>1.2356191911580003</v>
      </c>
      <c r="N11" s="1">
        <f t="shared" ref="N11:N12" si="15">SUM(B11:C11)</f>
        <v>0.40492999999999996</v>
      </c>
      <c r="O11" s="8">
        <f t="shared" ref="O11:O12" si="16">SUM(F11:G11)</f>
        <v>0.66810000000000003</v>
      </c>
      <c r="Q11" s="3">
        <f t="shared" ref="Q11:Q12" si="17">O11/N11-1</f>
        <v>0.64991480008890457</v>
      </c>
      <c r="S11" s="1">
        <f t="shared" ref="S11:S12" si="18">SUM(B11:D11)</f>
        <v>1.0734299999999999</v>
      </c>
      <c r="T11" s="8">
        <f t="shared" ref="T11:T12" si="19">SUM(F11:H11)</f>
        <v>1.2981</v>
      </c>
      <c r="V11" s="1">
        <f t="shared" ref="V11:V12" si="20">T11/S11-1</f>
        <v>0.20930102568402242</v>
      </c>
    </row>
    <row r="12" spans="1:23" x14ac:dyDescent="0.25">
      <c r="A12" s="1" t="s">
        <v>84</v>
      </c>
      <c r="B12" s="1">
        <v>5.5493600000000001</v>
      </c>
      <c r="C12" s="1">
        <v>7.50021</v>
      </c>
      <c r="D12" s="1">
        <v>8.3685799999999997</v>
      </c>
      <c r="E12" s="33">
        <v>8.99</v>
      </c>
      <c r="F12" s="1">
        <v>6.9743899999999996</v>
      </c>
      <c r="G12" s="33">
        <v>7.64</v>
      </c>
      <c r="H12" s="33">
        <v>11.76</v>
      </c>
      <c r="I12" s="33">
        <v>9.8556099999999969</v>
      </c>
      <c r="J12" s="8">
        <v>9.5399999999999991</v>
      </c>
      <c r="K12" s="3">
        <f>J12/I12-1</f>
        <v>-3.2023385665625792E-2</v>
      </c>
      <c r="L12" s="3">
        <f>J12/F12-1</f>
        <v>0.36786156208643339</v>
      </c>
      <c r="N12" s="1">
        <f t="shared" si="15"/>
        <v>13.049569999999999</v>
      </c>
      <c r="O12" s="8">
        <f t="shared" si="16"/>
        <v>14.61439</v>
      </c>
      <c r="Q12" s="3">
        <f t="shared" si="17"/>
        <v>0.11991352971783753</v>
      </c>
      <c r="S12" s="1">
        <f t="shared" si="18"/>
        <v>21.418149999999997</v>
      </c>
      <c r="T12" s="8">
        <f t="shared" si="19"/>
        <v>26.374389999999998</v>
      </c>
      <c r="V12" s="1">
        <f t="shared" si="20"/>
        <v>0.23140373935190484</v>
      </c>
    </row>
    <row r="13" spans="1:23" s="2" customFormat="1" ht="15.6" x14ac:dyDescent="0.3">
      <c r="A13" s="2" t="s">
        <v>85</v>
      </c>
      <c r="B13" s="2">
        <f>B12/B2</f>
        <v>0.25168512419258721</v>
      </c>
      <c r="C13" s="2">
        <f t="shared" ref="C13:G13" si="21">C12/C2</f>
        <v>0.24087409799190493</v>
      </c>
      <c r="D13" s="2">
        <f t="shared" si="21"/>
        <v>0.25058517224290822</v>
      </c>
      <c r="E13" s="34">
        <f t="shared" si="21"/>
        <v>0.26229029905178702</v>
      </c>
      <c r="F13" s="2">
        <f t="shared" si="21"/>
        <v>0.22889359077991769</v>
      </c>
      <c r="G13" s="34">
        <f t="shared" si="21"/>
        <v>0.22936055238667064</v>
      </c>
      <c r="H13" s="34">
        <f t="shared" ref="H13:I13" si="22">H12/H2</f>
        <v>0.29969418960244648</v>
      </c>
      <c r="I13" s="34">
        <f t="shared" si="22"/>
        <v>0.25090663210453962</v>
      </c>
      <c r="J13" s="9">
        <f>J12/J2</f>
        <v>0.27257142857142852</v>
      </c>
      <c r="K13" s="2">
        <f>J13-I13</f>
        <v>2.1664796466888903E-2</v>
      </c>
      <c r="L13" s="2">
        <f>J13-F13</f>
        <v>4.3677837791510826E-2</v>
      </c>
      <c r="N13" s="2">
        <f t="shared" ref="N13:O13" si="23">N12/N2</f>
        <v>0.24535589904842017</v>
      </c>
      <c r="O13" s="9">
        <f t="shared" si="23"/>
        <v>0.22913746799349827</v>
      </c>
      <c r="Q13" s="2">
        <f>O13-N13</f>
        <v>-1.6218431054921906E-2</v>
      </c>
      <c r="S13" s="2">
        <f t="shared" ref="S13:T13" si="24">S12/S2</f>
        <v>0.2473729084096036</v>
      </c>
      <c r="T13" s="9">
        <f t="shared" si="24"/>
        <v>0.2560123028526205</v>
      </c>
      <c r="V13" s="2">
        <f>T13-S13</f>
        <v>8.6393944430168956E-3</v>
      </c>
    </row>
    <row r="14" spans="1:23" x14ac:dyDescent="0.25">
      <c r="A14" s="1" t="s">
        <v>86</v>
      </c>
      <c r="B14" s="1">
        <v>2.9874100000000001</v>
      </c>
      <c r="C14" s="1">
        <v>4.1910499999999997</v>
      </c>
      <c r="D14" s="1">
        <v>2.6489500000000001</v>
      </c>
      <c r="E14" s="33">
        <v>2.8969999999999998</v>
      </c>
      <c r="F14" s="1">
        <v>4.37737</v>
      </c>
      <c r="G14" s="33">
        <v>4.18</v>
      </c>
      <c r="H14" s="33">
        <v>5.0599999999999996</v>
      </c>
      <c r="I14" s="33">
        <v>6.2626300000000006</v>
      </c>
      <c r="J14" s="8">
        <v>4.72</v>
      </c>
      <c r="K14" s="3">
        <f>J14/I14-1</f>
        <v>-0.24632303042012715</v>
      </c>
      <c r="L14" s="3">
        <f>J14/F14-1</f>
        <v>7.8273026954541081E-2</v>
      </c>
      <c r="N14" s="1">
        <f>SUM(B14:C14)</f>
        <v>7.1784599999999994</v>
      </c>
      <c r="O14" s="8">
        <f>SUM(F14:G14)</f>
        <v>8.5573699999999988</v>
      </c>
      <c r="Q14" s="3">
        <f>O14/N14-1</f>
        <v>0.19208994686882686</v>
      </c>
      <c r="S14" s="1">
        <f>SUM(B14:D14)</f>
        <v>9.8274100000000004</v>
      </c>
      <c r="T14" s="8">
        <f>SUM(F14:H14)</f>
        <v>13.617369999999998</v>
      </c>
      <c r="V14" s="1">
        <f>T14/S14-1</f>
        <v>0.38565196730369422</v>
      </c>
    </row>
    <row r="15" spans="1:23" s="2" customFormat="1" ht="15.6" x14ac:dyDescent="0.3">
      <c r="A15" s="2" t="s">
        <v>87</v>
      </c>
      <c r="B15" s="2">
        <f>B14/B2</f>
        <v>0.13549069746136075</v>
      </c>
      <c r="C15" s="2">
        <f t="shared" ref="C15:G15" si="25">C14/C2</f>
        <v>0.13459828303327148</v>
      </c>
      <c r="D15" s="2">
        <f t="shared" si="25"/>
        <v>7.9319023300590041E-2</v>
      </c>
      <c r="E15" s="34">
        <f t="shared" si="25"/>
        <v>8.4522246535375642E-2</v>
      </c>
      <c r="F15" s="2">
        <f t="shared" si="25"/>
        <v>0.14366158724595102</v>
      </c>
      <c r="G15" s="34">
        <f t="shared" si="25"/>
        <v>0.12548784148904232</v>
      </c>
      <c r="H15" s="34">
        <f t="shared" ref="H15:J15" si="26">H14/H2</f>
        <v>0.12895005096839957</v>
      </c>
      <c r="I15" s="34">
        <f t="shared" si="26"/>
        <v>0.15943563122088369</v>
      </c>
      <c r="J15" s="9">
        <f t="shared" si="26"/>
        <v>0.13485714285714284</v>
      </c>
      <c r="K15" s="2">
        <f>J15-I15</f>
        <v>-2.4578488363740852E-2</v>
      </c>
      <c r="L15" s="2">
        <f>J15-F15</f>
        <v>-8.8044443888081747E-3</v>
      </c>
      <c r="N15" s="2">
        <f t="shared" ref="N15:O15" si="27">N14/N2</f>
        <v>0.1349682408756091</v>
      </c>
      <c r="O15" s="9">
        <f t="shared" si="27"/>
        <v>0.13417009498744195</v>
      </c>
      <c r="Q15" s="2">
        <f>O15-N15</f>
        <v>-7.9814588816715104E-4</v>
      </c>
      <c r="S15" s="2">
        <f t="shared" ref="S15:T15" si="28">S14/S2</f>
        <v>0.11350350024785628</v>
      </c>
      <c r="T15" s="9">
        <f t="shared" si="28"/>
        <v>0.13218179652671355</v>
      </c>
      <c r="V15" s="2">
        <f>T15-S15</f>
        <v>1.8678296278857268E-2</v>
      </c>
    </row>
    <row r="16" spans="1:23" x14ac:dyDescent="0.25">
      <c r="A16" s="1" t="s">
        <v>83</v>
      </c>
      <c r="B16" s="1">
        <v>4.4339999999999997E-2</v>
      </c>
      <c r="C16" s="1">
        <v>5.2929999999999998E-2</v>
      </c>
      <c r="D16" s="1">
        <v>1.25789</v>
      </c>
      <c r="E16" s="33">
        <v>-0.67600000000000005</v>
      </c>
      <c r="F16" s="1">
        <v>0.26418999999999998</v>
      </c>
      <c r="G16" s="33">
        <v>0.2</v>
      </c>
      <c r="H16" s="33">
        <v>0.3</v>
      </c>
      <c r="I16" s="33">
        <v>1.0358100000000001</v>
      </c>
      <c r="J16" s="8">
        <v>0.05</v>
      </c>
      <c r="K16" s="3">
        <f>J16/I16-1</f>
        <v>-0.95172859887431094</v>
      </c>
      <c r="L16" s="3">
        <f>J16/F16-1</f>
        <v>-0.81074226882168132</v>
      </c>
      <c r="N16" s="1">
        <f>SUM(B16:C16)</f>
        <v>9.7269999999999995E-2</v>
      </c>
      <c r="O16" s="8">
        <f>SUM(F16:G16)</f>
        <v>0.46418999999999999</v>
      </c>
      <c r="Q16" s="3">
        <f>O16/N16-1</f>
        <v>3.7721805284260306</v>
      </c>
      <c r="S16" s="1">
        <f t="shared" ref="S16:S17" si="29">SUM(B16:D16)</f>
        <v>1.3551599999999999</v>
      </c>
      <c r="T16" s="8">
        <f t="shared" ref="T16:T17" si="30">SUM(F16:H16)</f>
        <v>0.76418999999999992</v>
      </c>
      <c r="V16" s="1">
        <f t="shared" ref="V16:V17" si="31">T16/S16-1</f>
        <v>-0.43608872753032857</v>
      </c>
    </row>
    <row r="17" spans="1:22" s="4" customFormat="1" ht="15.6" x14ac:dyDescent="0.3">
      <c r="A17" s="4" t="s">
        <v>8</v>
      </c>
      <c r="B17" s="4">
        <v>0.54974999999999996</v>
      </c>
      <c r="C17" s="4">
        <v>2.0346000000000002</v>
      </c>
      <c r="D17" s="4">
        <v>2.6976900000000001</v>
      </c>
      <c r="E17" s="32">
        <v>4.67</v>
      </c>
      <c r="F17" s="4">
        <v>1.9411799999999999</v>
      </c>
      <c r="G17" s="32">
        <v>2.34</v>
      </c>
      <c r="H17" s="32">
        <v>3</v>
      </c>
      <c r="I17" s="32">
        <v>5.0188200000000016</v>
      </c>
      <c r="J17" s="7">
        <v>2.3199999999999998</v>
      </c>
      <c r="K17" s="5">
        <f>J17/I17-1</f>
        <v>-0.53773994684009407</v>
      </c>
      <c r="L17" s="5">
        <f>J17/F17-1</f>
        <v>0.19514934215271129</v>
      </c>
      <c r="N17" s="4">
        <f>SUM(B17:C17)</f>
        <v>2.5843500000000001</v>
      </c>
      <c r="O17" s="7">
        <f>SUM(F17:G17)</f>
        <v>4.28118</v>
      </c>
      <c r="Q17" s="5">
        <f>O17/N17-1</f>
        <v>0.65657902373904453</v>
      </c>
      <c r="S17" s="4">
        <f t="shared" si="29"/>
        <v>5.2820400000000003</v>
      </c>
      <c r="T17" s="7">
        <f t="shared" si="30"/>
        <v>7.28118</v>
      </c>
      <c r="V17" s="4">
        <f t="shared" si="31"/>
        <v>0.37847876956630389</v>
      </c>
    </row>
    <row r="18" spans="1:22" s="2" customFormat="1" ht="15.6" x14ac:dyDescent="0.3">
      <c r="A18" s="2" t="s">
        <v>88</v>
      </c>
      <c r="B18" s="2">
        <f>B17/B2</f>
        <v>2.4933307088542606E-2</v>
      </c>
      <c r="C18" s="2">
        <f t="shared" ref="C18:G18" si="32">C17/C2</f>
        <v>6.5342495713364007E-2</v>
      </c>
      <c r="D18" s="2">
        <f t="shared" si="32"/>
        <v>8.0778472967692388E-2</v>
      </c>
      <c r="E18" s="34">
        <f t="shared" si="32"/>
        <v>0.1362509117432531</v>
      </c>
      <c r="F18" s="2">
        <f t="shared" si="32"/>
        <v>6.3707888510702818E-2</v>
      </c>
      <c r="G18" s="34">
        <f t="shared" si="32"/>
        <v>7.0249174422095453E-2</v>
      </c>
      <c r="H18" s="34">
        <f t="shared" ref="H18:I18" si="33">H17/H2</f>
        <v>7.64525993883792E-2</v>
      </c>
      <c r="I18" s="34">
        <f t="shared" si="33"/>
        <v>0.1277703991268837</v>
      </c>
      <c r="J18" s="9">
        <f>J17/J2</f>
        <v>6.6285714285714281E-2</v>
      </c>
      <c r="K18" s="2">
        <f>J18-I18</f>
        <v>-6.1484684841169424E-2</v>
      </c>
      <c r="L18" s="2">
        <f>J18-F18</f>
        <v>2.5778257750114636E-3</v>
      </c>
      <c r="N18" s="2">
        <f t="shared" ref="N18:O18" si="34">N17/N2</f>
        <v>4.8590529627089991E-2</v>
      </c>
      <c r="O18" s="9">
        <f t="shared" si="34"/>
        <v>6.7124166333620824E-2</v>
      </c>
      <c r="Q18" s="2">
        <f>O18-N18</f>
        <v>1.8533636706530833E-2</v>
      </c>
      <c r="S18" s="2">
        <f t="shared" ref="S18:T18" si="35">S17/S2</f>
        <v>6.1005903737524618E-2</v>
      </c>
      <c r="T18" s="9">
        <f t="shared" si="35"/>
        <v>7.0677337344463464E-2</v>
      </c>
      <c r="V18" s="2">
        <f>T18-S18</f>
        <v>9.6714336069388465E-3</v>
      </c>
    </row>
    <row r="19" spans="1:22" s="4" customFormat="1" ht="15.6" x14ac:dyDescent="0.3">
      <c r="A19" s="4" t="s">
        <v>89</v>
      </c>
      <c r="B19" s="4">
        <v>-0.47969000000000001</v>
      </c>
      <c r="C19" s="4">
        <v>1.02701</v>
      </c>
      <c r="D19" s="4">
        <v>1.5698700000000001</v>
      </c>
      <c r="E19" s="32">
        <v>3.3780000000000001</v>
      </c>
      <c r="F19" s="4">
        <v>0.70640999999999998</v>
      </c>
      <c r="G19" s="32">
        <v>1.1200000000000001</v>
      </c>
      <c r="H19" s="32">
        <v>1.72</v>
      </c>
      <c r="I19" s="32">
        <v>3.7135899999999999</v>
      </c>
      <c r="J19" s="7">
        <v>0.81</v>
      </c>
      <c r="K19" s="5">
        <f>J19/I19-1</f>
        <v>-0.78188222178538824</v>
      </c>
      <c r="L19" s="5">
        <f>J19/F19-1</f>
        <v>0.1466428844438783</v>
      </c>
      <c r="N19" s="4">
        <f>SUM(B19:C19)</f>
        <v>0.54732000000000003</v>
      </c>
      <c r="O19" s="7">
        <f>SUM(F19:G19)</f>
        <v>1.8264100000000001</v>
      </c>
      <c r="Q19" s="5">
        <f>O19/N19-1</f>
        <v>2.3370057735876637</v>
      </c>
      <c r="S19" s="4">
        <f>SUM(B19:D19)</f>
        <v>2.1171899999999999</v>
      </c>
      <c r="T19" s="7">
        <f>SUM(F19:H19)</f>
        <v>3.5464099999999998</v>
      </c>
      <c r="V19" s="5">
        <f>T19/S19-1</f>
        <v>0.67505514384632459</v>
      </c>
    </row>
    <row r="20" spans="1:22" s="2" customFormat="1" ht="15.6" x14ac:dyDescent="0.3">
      <c r="A20" s="2" t="s">
        <v>90</v>
      </c>
      <c r="B20" s="2">
        <f>B19/B2</f>
        <v>-2.1755812782724881E-2</v>
      </c>
      <c r="C20" s="2">
        <f t="shared" ref="C20:G20" si="36">C19/C2</f>
        <v>3.2983090790613366E-2</v>
      </c>
      <c r="D20" s="2">
        <f t="shared" si="36"/>
        <v>4.7007514339227729E-2</v>
      </c>
      <c r="E20" s="34">
        <f t="shared" si="36"/>
        <v>9.8555798687089718E-2</v>
      </c>
      <c r="F20" s="2">
        <f t="shared" si="36"/>
        <v>2.3183779723078529E-2</v>
      </c>
      <c r="G20" s="34">
        <f t="shared" si="36"/>
        <v>3.3623536475532873E-2</v>
      </c>
      <c r="H20" s="34">
        <f t="shared" ref="H20:J20" si="37">H19/H2</f>
        <v>4.383282364933741E-2</v>
      </c>
      <c r="I20" s="34">
        <f t="shared" si="37"/>
        <v>9.4541521013625493E-2</v>
      </c>
      <c r="J20" s="9">
        <f t="shared" si="37"/>
        <v>2.3142857142857146E-2</v>
      </c>
      <c r="K20" s="2">
        <f>J20-I20</f>
        <v>-7.1398663870768347E-2</v>
      </c>
      <c r="L20" s="2">
        <f>J20-F20</f>
        <v>-4.092258022138362E-5</v>
      </c>
      <c r="M20" s="1"/>
      <c r="N20" s="2">
        <f t="shared" ref="N20:O20" si="38">N19/N2</f>
        <v>1.029062188770828E-2</v>
      </c>
      <c r="O20" s="9">
        <f t="shared" si="38"/>
        <v>2.863608832924297E-2</v>
      </c>
      <c r="P20" s="1"/>
      <c r="Q20" s="2">
        <f>O20-N20</f>
        <v>1.8345466441534689E-2</v>
      </c>
      <c r="S20" s="2">
        <f t="shared" ref="S20:T20" si="39">S19/S2</f>
        <v>2.4452879821820685E-2</v>
      </c>
      <c r="T20" s="9">
        <f t="shared" si="39"/>
        <v>3.4424477341829025E-2</v>
      </c>
      <c r="V20" s="2">
        <f>T20-S20</f>
        <v>9.9715975200083407E-3</v>
      </c>
    </row>
    <row r="21" spans="1:22" x14ac:dyDescent="0.25">
      <c r="A21" s="1" t="s">
        <v>91</v>
      </c>
      <c r="B21" s="1">
        <v>5.79E-3</v>
      </c>
      <c r="C21" s="1">
        <v>0.90966999999999998</v>
      </c>
      <c r="D21" s="1">
        <v>-0.11751</v>
      </c>
      <c r="E21" s="33">
        <v>-0.76600000000000001</v>
      </c>
      <c r="F21" s="1">
        <v>0.27355000000000002</v>
      </c>
      <c r="G21" s="33">
        <v>0.55000000000000004</v>
      </c>
      <c r="H21" s="33">
        <v>0.2</v>
      </c>
      <c r="I21" s="33">
        <v>1.12645</v>
      </c>
      <c r="J21" s="8">
        <v>0.41</v>
      </c>
      <c r="K21" s="3">
        <f t="shared" ref="K21:K26" si="40">J21/I21-1</f>
        <v>-0.63602467930223261</v>
      </c>
      <c r="L21" s="3">
        <f t="shared" ref="L21:L26" si="41">J21/F21-1</f>
        <v>0.49881191738256248</v>
      </c>
      <c r="N21" s="1">
        <f t="shared" ref="N21:N25" si="42">SUM(B21:C21)</f>
        <v>0.91545999999999994</v>
      </c>
      <c r="O21" s="8">
        <f t="shared" ref="O21:O25" si="43">SUM(F21:G21)</f>
        <v>0.82355</v>
      </c>
      <c r="Q21" s="3">
        <f t="shared" ref="Q21:Q25" si="44">O21/N21-1</f>
        <v>-0.1003976143141152</v>
      </c>
      <c r="S21" s="1">
        <f t="shared" ref="S21:S26" si="45">SUM(B21:D21)</f>
        <v>0.79794999999999994</v>
      </c>
      <c r="T21" s="8">
        <f t="shared" ref="T21:T26" si="46">SUM(F21:H21)</f>
        <v>1.02355</v>
      </c>
      <c r="V21" s="1">
        <f t="shared" ref="V21:V26" si="47">T21/S21-1</f>
        <v>0.28272448148380236</v>
      </c>
    </row>
    <row r="22" spans="1:22" x14ac:dyDescent="0.25">
      <c r="A22" s="1" t="s">
        <v>92</v>
      </c>
      <c r="B22" s="1">
        <v>0.31764999999999999</v>
      </c>
      <c r="C22" s="1">
        <v>0.45889999999999997</v>
      </c>
      <c r="D22" s="1">
        <v>0.22414999999999999</v>
      </c>
      <c r="E22" s="33">
        <v>0.56599999999999995</v>
      </c>
      <c r="F22" s="1">
        <v>0.15847</v>
      </c>
      <c r="G22" s="33">
        <v>0.18</v>
      </c>
      <c r="H22" s="33">
        <v>0.19</v>
      </c>
      <c r="I22" s="33">
        <v>0.21153</v>
      </c>
      <c r="J22" s="8">
        <v>0.23</v>
      </c>
      <c r="K22" s="3">
        <f t="shared" si="40"/>
        <v>8.7316219921524274E-2</v>
      </c>
      <c r="L22" s="3">
        <f t="shared" si="41"/>
        <v>0.45137880986937606</v>
      </c>
      <c r="N22" s="1">
        <f t="shared" si="42"/>
        <v>0.77654999999999996</v>
      </c>
      <c r="O22" s="8">
        <f t="shared" si="43"/>
        <v>0.33846999999999999</v>
      </c>
      <c r="Q22" s="3">
        <f t="shared" si="44"/>
        <v>-0.56413624364174875</v>
      </c>
      <c r="S22" s="1">
        <f t="shared" si="45"/>
        <v>1.0006999999999999</v>
      </c>
      <c r="T22" s="8">
        <f t="shared" si="46"/>
        <v>0.52847</v>
      </c>
      <c r="V22" s="1">
        <f t="shared" si="47"/>
        <v>-0.47189967023083834</v>
      </c>
    </row>
    <row r="23" spans="1:22" x14ac:dyDescent="0.25">
      <c r="A23" s="1" t="s">
        <v>93</v>
      </c>
      <c r="B23" s="1">
        <v>-0.79154999999999998</v>
      </c>
      <c r="C23" s="1">
        <v>1.4777800000000001</v>
      </c>
      <c r="D23" s="1">
        <v>1.22821</v>
      </c>
      <c r="E23" s="33">
        <v>2.0459999999999998</v>
      </c>
      <c r="F23" s="1">
        <v>0.82149000000000005</v>
      </c>
      <c r="G23" s="33">
        <v>1.49</v>
      </c>
      <c r="H23" s="33">
        <v>1.73</v>
      </c>
      <c r="I23" s="33">
        <v>4.6285100000000003</v>
      </c>
      <c r="J23" s="8">
        <v>0.99</v>
      </c>
      <c r="K23" s="3">
        <f t="shared" si="40"/>
        <v>-0.78610827242460313</v>
      </c>
      <c r="L23" s="3">
        <f t="shared" si="41"/>
        <v>0.20512726874338094</v>
      </c>
      <c r="N23" s="1">
        <f t="shared" si="42"/>
        <v>0.68623000000000012</v>
      </c>
      <c r="O23" s="8">
        <f t="shared" si="43"/>
        <v>2.31149</v>
      </c>
      <c r="Q23" s="3">
        <f t="shared" si="44"/>
        <v>2.3683896069830808</v>
      </c>
      <c r="S23" s="1">
        <f t="shared" si="45"/>
        <v>1.9144400000000001</v>
      </c>
      <c r="T23" s="8">
        <f t="shared" si="46"/>
        <v>4.0414899999999996</v>
      </c>
      <c r="V23" s="1">
        <f t="shared" si="47"/>
        <v>1.1110559745930919</v>
      </c>
    </row>
    <row r="24" spans="1:22" x14ac:dyDescent="0.25">
      <c r="A24" s="1" t="s">
        <v>94</v>
      </c>
      <c r="B24" s="1">
        <v>-3.9579999999999997E-2</v>
      </c>
      <c r="C24" s="1">
        <v>-2.2599999999999999E-3</v>
      </c>
      <c r="D24" s="1">
        <v>4.7910000000000001E-2</v>
      </c>
      <c r="E24" s="33">
        <v>0.82199999999999995</v>
      </c>
      <c r="F24" s="1">
        <v>1.49E-3</v>
      </c>
      <c r="G24" s="33">
        <v>0</v>
      </c>
      <c r="H24" s="33">
        <v>0.03</v>
      </c>
      <c r="I24" s="33">
        <v>1.64</v>
      </c>
      <c r="J24" s="8">
        <v>-0.01</v>
      </c>
      <c r="K24" s="3">
        <f t="shared" si="40"/>
        <v>-1.0060975609756098</v>
      </c>
      <c r="L24" s="3">
        <f t="shared" si="41"/>
        <v>-7.7114093959731544</v>
      </c>
      <c r="N24" s="1">
        <f t="shared" si="42"/>
        <v>-4.1839999999999995E-2</v>
      </c>
      <c r="O24" s="8">
        <f t="shared" si="43"/>
        <v>1.49E-3</v>
      </c>
      <c r="Q24" s="3">
        <f t="shared" si="44"/>
        <v>-1.0356118546845123</v>
      </c>
      <c r="S24" s="1">
        <f t="shared" si="45"/>
        <v>6.0700000000000059E-3</v>
      </c>
      <c r="T24" s="8">
        <f t="shared" si="46"/>
        <v>3.1489999999999997E-2</v>
      </c>
      <c r="V24" s="1">
        <f t="shared" si="47"/>
        <v>4.1878088962108677</v>
      </c>
    </row>
    <row r="25" spans="1:22" x14ac:dyDescent="0.25">
      <c r="A25" s="1" t="s">
        <v>95</v>
      </c>
      <c r="B25" s="1">
        <v>-0.72724</v>
      </c>
      <c r="C25" s="1">
        <v>1.25088</v>
      </c>
      <c r="D25" s="1">
        <v>1.2783100000000001</v>
      </c>
      <c r="E25" s="33">
        <v>1.224</v>
      </c>
      <c r="F25" s="1">
        <v>0.84189999999999998</v>
      </c>
      <c r="G25" s="33">
        <v>1.3</v>
      </c>
      <c r="H25" s="33">
        <v>1.7</v>
      </c>
      <c r="I25" s="33">
        <v>3.1581000000000001</v>
      </c>
      <c r="J25" s="8">
        <v>1</v>
      </c>
      <c r="K25" s="3">
        <f t="shared" si="40"/>
        <v>-0.68335391532883705</v>
      </c>
      <c r="L25" s="3">
        <f t="shared" si="41"/>
        <v>0.18778952369640112</v>
      </c>
      <c r="N25" s="1">
        <f t="shared" si="42"/>
        <v>0.52363999999999999</v>
      </c>
      <c r="O25" s="8">
        <f t="shared" si="43"/>
        <v>2.1419000000000001</v>
      </c>
      <c r="Q25" s="3">
        <f t="shared" si="44"/>
        <v>3.0904056221831793</v>
      </c>
      <c r="S25" s="1">
        <f t="shared" si="45"/>
        <v>1.8019500000000002</v>
      </c>
      <c r="T25" s="8">
        <f t="shared" si="46"/>
        <v>3.8418999999999999</v>
      </c>
      <c r="V25" s="1">
        <f t="shared" si="47"/>
        <v>1.1320791364910234</v>
      </c>
    </row>
    <row r="26" spans="1:22" s="4" customFormat="1" ht="15.6" x14ac:dyDescent="0.3">
      <c r="A26" s="4" t="s">
        <v>96</v>
      </c>
      <c r="B26" s="4">
        <v>-0.73</v>
      </c>
      <c r="C26" s="4">
        <v>1.25088</v>
      </c>
      <c r="D26" s="4">
        <v>1.2783100000000001</v>
      </c>
      <c r="E26" s="32">
        <v>1.224</v>
      </c>
      <c r="F26" s="4">
        <v>0.84189999999999998</v>
      </c>
      <c r="G26" s="32">
        <v>1.3</v>
      </c>
      <c r="H26" s="32">
        <v>2.12</v>
      </c>
      <c r="I26" s="32">
        <v>2.7381000000000002</v>
      </c>
      <c r="J26" s="7">
        <v>1.1399999999999999</v>
      </c>
      <c r="K26" s="5">
        <f t="shared" si="40"/>
        <v>-0.58365289799496001</v>
      </c>
      <c r="L26" s="5">
        <f t="shared" si="41"/>
        <v>0.35408005701389711</v>
      </c>
      <c r="N26" s="4">
        <f>SUM(B26:C26)</f>
        <v>0.52088000000000001</v>
      </c>
      <c r="O26" s="7">
        <f>SUM(F26:G26)</f>
        <v>2.1419000000000001</v>
      </c>
      <c r="Q26" s="5">
        <f>O26/N26-1</f>
        <v>3.1120795576716329</v>
      </c>
      <c r="S26" s="4">
        <f t="shared" si="45"/>
        <v>1.7991900000000001</v>
      </c>
      <c r="T26" s="7">
        <f t="shared" si="46"/>
        <v>4.2619000000000007</v>
      </c>
      <c r="V26" s="4">
        <f t="shared" si="47"/>
        <v>1.3687881769018282</v>
      </c>
    </row>
    <row r="27" spans="1:22" s="2" customFormat="1" ht="15.6" x14ac:dyDescent="0.3">
      <c r="A27" s="2" t="s">
        <v>97</v>
      </c>
      <c r="B27" s="2">
        <f>B26/B2</f>
        <v>-3.3108347748314879E-2</v>
      </c>
      <c r="C27" s="2">
        <f t="shared" ref="C27:G27" si="48">C26/C2</f>
        <v>4.0172820720501698E-2</v>
      </c>
      <c r="D27" s="2">
        <f t="shared" si="48"/>
        <v>3.8277166679392689E-2</v>
      </c>
      <c r="E27" s="34">
        <f t="shared" si="48"/>
        <v>3.5711159737417945E-2</v>
      </c>
      <c r="F27" s="2">
        <f t="shared" si="48"/>
        <v>2.7630447118330452E-2</v>
      </c>
      <c r="G27" s="34">
        <f t="shared" si="48"/>
        <v>3.9027319123386368E-2</v>
      </c>
      <c r="H27" s="34">
        <f t="shared" ref="H27:I27" si="49">H26/H2</f>
        <v>5.4026503567787973E-2</v>
      </c>
      <c r="I27" s="34">
        <f t="shared" si="49"/>
        <v>6.9707247888810553E-2</v>
      </c>
      <c r="J27" s="9">
        <f>J26/J2</f>
        <v>3.2571428571428571E-2</v>
      </c>
      <c r="K27" s="2">
        <f>J27-I27</f>
        <v>-3.7135819317381982E-2</v>
      </c>
      <c r="L27" s="2">
        <f>J27-F27</f>
        <v>4.9409814530981186E-3</v>
      </c>
      <c r="N27" s="2">
        <f t="shared" ref="N27:O27" si="50">N26/N2</f>
        <v>9.7935012951646007E-3</v>
      </c>
      <c r="O27" s="9">
        <f t="shared" si="50"/>
        <v>3.3582622517619551E-2</v>
      </c>
      <c r="Q27" s="2">
        <f>O27-N27</f>
        <v>2.378912122245495E-2</v>
      </c>
      <c r="S27" s="2">
        <f t="shared" ref="S27:T27" si="51">S26/S2</f>
        <v>2.0780079655874795E-2</v>
      </c>
      <c r="T27" s="9">
        <f t="shared" si="51"/>
        <v>4.1369632948006899E-2</v>
      </c>
      <c r="V27" s="2">
        <f>T27-S27</f>
        <v>2.0589553292132103E-2</v>
      </c>
    </row>
    <row r="28" spans="1:22" x14ac:dyDescent="0.25">
      <c r="A28" s="1" t="s">
        <v>98</v>
      </c>
      <c r="B28" s="1">
        <v>-0.727746</v>
      </c>
      <c r="C28" s="1">
        <v>1.25088</v>
      </c>
      <c r="D28" s="1">
        <v>1.2783100000000001</v>
      </c>
      <c r="E28" s="33">
        <v>1.208</v>
      </c>
      <c r="F28" s="1">
        <v>0.84189999999999998</v>
      </c>
      <c r="G28" s="33">
        <v>1.3</v>
      </c>
      <c r="H28" s="33">
        <v>2.12</v>
      </c>
      <c r="I28" s="33">
        <v>2.8281000000000001</v>
      </c>
      <c r="J28" s="8">
        <v>1.1399999999999999</v>
      </c>
      <c r="K28" s="3">
        <f>J28/I28-1</f>
        <v>-0.59690251405537298</v>
      </c>
      <c r="L28" s="3">
        <f>J28/F28-1</f>
        <v>0.35408005701389711</v>
      </c>
      <c r="N28" s="1">
        <f t="shared" ref="N28:N29" si="52">SUM(B28:C28)</f>
        <v>0.52313399999999999</v>
      </c>
      <c r="O28" s="8">
        <f t="shared" ref="O28:O29" si="53">SUM(F28:G28)</f>
        <v>2.1419000000000001</v>
      </c>
      <c r="Q28" s="3">
        <f t="shared" ref="Q28:Q29" si="54">O28/N28-1</f>
        <v>3.0943620563756138</v>
      </c>
      <c r="S28" s="1">
        <f t="shared" ref="S28:S29" si="55">SUM(B28:D28)</f>
        <v>1.801444</v>
      </c>
      <c r="T28" s="8">
        <f t="shared" ref="T28:T29" si="56">SUM(F28:H28)</f>
        <v>4.2619000000000007</v>
      </c>
      <c r="V28" s="1">
        <f t="shared" ref="V28:V29" si="57">T28/S28-1</f>
        <v>1.3658243053905648</v>
      </c>
    </row>
    <row r="29" spans="1:22" x14ac:dyDescent="0.25">
      <c r="A29" s="1" t="s">
        <v>99</v>
      </c>
      <c r="B29" s="1">
        <v>-0.1</v>
      </c>
      <c r="C29" s="1">
        <v>0.17</v>
      </c>
      <c r="D29" s="1">
        <v>0.18</v>
      </c>
      <c r="E29" s="33">
        <v>0.17</v>
      </c>
      <c r="F29" s="1">
        <v>0.12</v>
      </c>
      <c r="G29" s="33">
        <v>0.18</v>
      </c>
      <c r="H29" s="33">
        <v>0.28999999999999998</v>
      </c>
      <c r="I29" s="33">
        <v>0.39999999999999997</v>
      </c>
      <c r="J29" s="8">
        <v>0.16</v>
      </c>
      <c r="K29" s="3">
        <f t="shared" ref="K29" si="58">I29/H29-1</f>
        <v>0.37931034482758608</v>
      </c>
      <c r="L29" s="3">
        <f t="shared" ref="L29" si="59">I29/E29-1</f>
        <v>1.3529411764705879</v>
      </c>
      <c r="N29" s="1">
        <f t="shared" si="52"/>
        <v>7.0000000000000007E-2</v>
      </c>
      <c r="O29" s="8">
        <f t="shared" si="53"/>
        <v>0.3</v>
      </c>
      <c r="Q29" s="3">
        <f t="shared" si="54"/>
        <v>3.2857142857142856</v>
      </c>
      <c r="S29" s="1">
        <f t="shared" si="55"/>
        <v>0.25</v>
      </c>
      <c r="T29" s="8">
        <f t="shared" si="56"/>
        <v>0.59</v>
      </c>
      <c r="V29" s="1">
        <f t="shared" si="57"/>
        <v>1.3599999999999999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pane xSplit="1" ySplit="1" topLeftCell="B2" activePane="bottomRight" state="frozenSplit"/>
      <selection pane="topRight" activeCell="B1" sqref="B1"/>
      <selection pane="bottomLeft" activeCell="A2" sqref="A2"/>
      <selection pane="bottomRight" activeCell="A23" sqref="A23"/>
    </sheetView>
  </sheetViews>
  <sheetFormatPr defaultColWidth="10.54296875" defaultRowHeight="15" x14ac:dyDescent="0.25"/>
  <cols>
    <col min="1" max="1" width="56.54296875" style="1" bestFit="1" customWidth="1"/>
    <col min="2" max="4" width="10.54296875" style="1"/>
    <col min="5" max="5" width="10.54296875" style="8"/>
    <col min="6" max="6" width="10.54296875" style="1"/>
    <col min="7" max="7" width="10.54296875" style="3"/>
    <col min="8" max="16384" width="10.54296875" style="1"/>
  </cols>
  <sheetData>
    <row r="1" spans="1:7" s="4" customFormat="1" ht="15.6" x14ac:dyDescent="0.3">
      <c r="A1" s="6" t="s">
        <v>74</v>
      </c>
      <c r="B1" s="37">
        <v>2014</v>
      </c>
      <c r="C1" s="37">
        <v>2015</v>
      </c>
      <c r="D1" s="37">
        <v>2016</v>
      </c>
      <c r="E1" s="37">
        <v>2017</v>
      </c>
      <c r="G1" s="5" t="s">
        <v>59</v>
      </c>
    </row>
    <row r="2" spans="1:7" s="4" customFormat="1" ht="15.6" x14ac:dyDescent="0.3">
      <c r="A2" s="4" t="s">
        <v>75</v>
      </c>
      <c r="B2" s="32">
        <v>113.88500000000001</v>
      </c>
      <c r="C2" s="32">
        <v>109.581</v>
      </c>
      <c r="D2" s="32">
        <v>120.857</v>
      </c>
      <c r="E2" s="7">
        <v>142.30000000000001</v>
      </c>
      <c r="G2" s="5">
        <f>E2/D2-1</f>
        <v>0.17742455960349846</v>
      </c>
    </row>
    <row r="3" spans="1:7" x14ac:dyDescent="0.25">
      <c r="A3" s="1" t="s">
        <v>76</v>
      </c>
      <c r="B3" s="33">
        <v>52.167999999999999</v>
      </c>
      <c r="C3" s="33">
        <v>51.484000000000002</v>
      </c>
      <c r="D3" s="33">
        <v>55.6</v>
      </c>
      <c r="E3" s="8">
        <v>61.96</v>
      </c>
      <c r="G3" s="3">
        <f>E3/D3-1</f>
        <v>0.11438848920863309</v>
      </c>
    </row>
    <row r="4" spans="1:7" s="2" customFormat="1" ht="15.6" x14ac:dyDescent="0.3">
      <c r="A4" s="2" t="s">
        <v>77</v>
      </c>
      <c r="B4" s="34">
        <f t="shared" ref="B4:D4" si="0">B3/B2</f>
        <v>0.45807612942880976</v>
      </c>
      <c r="C4" s="34">
        <f t="shared" si="0"/>
        <v>0.46982597348080418</v>
      </c>
      <c r="D4" s="34">
        <f t="shared" si="0"/>
        <v>0.46004782511563252</v>
      </c>
      <c r="E4" s="9">
        <f>E3/E2</f>
        <v>0.43541813070976809</v>
      </c>
      <c r="G4" s="2">
        <f>E4-D4</f>
        <v>-2.4629694405864433E-2</v>
      </c>
    </row>
    <row r="5" spans="1:7" x14ac:dyDescent="0.25">
      <c r="A5" s="1" t="s">
        <v>78</v>
      </c>
      <c r="B5" s="33">
        <v>61.716000000000001</v>
      </c>
      <c r="C5" s="33">
        <v>58.097000000000001</v>
      </c>
      <c r="D5" s="33">
        <v>65.257000000000005</v>
      </c>
      <c r="E5" s="8">
        <v>80.34</v>
      </c>
      <c r="G5" s="3">
        <f>E5/D5-1</f>
        <v>0.23113229232113031</v>
      </c>
    </row>
    <row r="6" spans="1:7" s="2" customFormat="1" ht="15.6" x14ac:dyDescent="0.3">
      <c r="A6" s="2" t="s">
        <v>79</v>
      </c>
      <c r="B6" s="34">
        <f t="shared" ref="B6:D6" si="1">B5/B2</f>
        <v>0.54191508978355352</v>
      </c>
      <c r="C6" s="34">
        <f t="shared" si="1"/>
        <v>0.53017402651919587</v>
      </c>
      <c r="D6" s="34">
        <f t="shared" si="1"/>
        <v>0.53995217488436753</v>
      </c>
      <c r="E6" s="9">
        <f t="shared" ref="E6" si="2">E5/E2</f>
        <v>0.56458186929023191</v>
      </c>
      <c r="G6" s="2">
        <f>E6-D6</f>
        <v>2.4629694405864377E-2</v>
      </c>
    </row>
    <row r="7" spans="1:7" x14ac:dyDescent="0.25">
      <c r="A7" s="1" t="s">
        <v>80</v>
      </c>
      <c r="B7" s="33">
        <v>78.638000000000005</v>
      </c>
      <c r="C7" s="33">
        <v>69.656999999999996</v>
      </c>
      <c r="D7" s="33">
        <v>73.626999999999995</v>
      </c>
      <c r="E7" s="8">
        <v>80.44</v>
      </c>
      <c r="G7" s="3">
        <f>E7/D7-1</f>
        <v>9.253398888994524E-2</v>
      </c>
    </row>
    <row r="8" spans="1:7" s="2" customFormat="1" ht="15.6" x14ac:dyDescent="0.3">
      <c r="A8" s="2" t="s">
        <v>100</v>
      </c>
      <c r="B8" s="34">
        <f t="shared" ref="B8:D8" si="3">B7/B2</f>
        <v>0.69050357817096197</v>
      </c>
      <c r="C8" s="34">
        <f t="shared" si="3"/>
        <v>0.63566676704903213</v>
      </c>
      <c r="D8" s="34">
        <f t="shared" si="3"/>
        <v>0.60920757589547969</v>
      </c>
      <c r="E8" s="9">
        <f t="shared" ref="E8" si="4">E7/E2</f>
        <v>0.56528460997891772</v>
      </c>
      <c r="G8" s="2">
        <f>E8-D8</f>
        <v>-4.3922965916561973E-2</v>
      </c>
    </row>
    <row r="9" spans="1:7" s="4" customFormat="1" ht="15.6" x14ac:dyDescent="0.3">
      <c r="A9" s="4" t="s">
        <v>81</v>
      </c>
      <c r="B9" s="32">
        <v>35.246000000000002</v>
      </c>
      <c r="C9" s="32">
        <v>39.923999999999999</v>
      </c>
      <c r="D9" s="32">
        <v>47.23</v>
      </c>
      <c r="E9" s="7">
        <v>61.86</v>
      </c>
      <c r="G9" s="5">
        <f>E9/D9-1</f>
        <v>0.30976074528901121</v>
      </c>
    </row>
    <row r="10" spans="1:7" s="2" customFormat="1" ht="15.6" x14ac:dyDescent="0.3">
      <c r="A10" s="2" t="s">
        <v>82</v>
      </c>
      <c r="B10" s="34">
        <f t="shared" ref="B10:D10" si="5">B9/B2</f>
        <v>0.30948764104140142</v>
      </c>
      <c r="C10" s="34">
        <f t="shared" si="5"/>
        <v>0.36433323295096776</v>
      </c>
      <c r="D10" s="34">
        <f t="shared" si="5"/>
        <v>0.3907924241045202</v>
      </c>
      <c r="E10" s="9">
        <f t="shared" ref="E10" si="6">E9/E2</f>
        <v>0.43471539002108217</v>
      </c>
      <c r="G10" s="2">
        <f>E10-D10</f>
        <v>4.3922965916561973E-2</v>
      </c>
    </row>
    <row r="11" spans="1:7" x14ac:dyDescent="0.25">
      <c r="A11" s="1" t="s">
        <v>83</v>
      </c>
      <c r="B11" s="33">
        <v>3.5270000000000001</v>
      </c>
      <c r="C11" s="33">
        <v>1.9239999999999999</v>
      </c>
      <c r="D11" s="33">
        <v>2.077</v>
      </c>
      <c r="E11" s="8">
        <v>3.3</v>
      </c>
      <c r="G11" s="3">
        <f>E11/D11-1</f>
        <v>0.58883004333172839</v>
      </c>
    </row>
    <row r="12" spans="1:7" x14ac:dyDescent="0.25">
      <c r="A12" s="1" t="s">
        <v>84</v>
      </c>
      <c r="B12" s="33">
        <v>20.65</v>
      </c>
      <c r="C12" s="33">
        <v>22.696000000000002</v>
      </c>
      <c r="D12" s="33">
        <v>30.015999999999998</v>
      </c>
      <c r="E12" s="8">
        <v>36.229999999999997</v>
      </c>
      <c r="G12" s="3">
        <f>E12/D12-1</f>
        <v>0.20702292110874199</v>
      </c>
    </row>
    <row r="13" spans="1:7" s="2" customFormat="1" ht="15.6" x14ac:dyDescent="0.3">
      <c r="A13" s="2" t="s">
        <v>85</v>
      </c>
      <c r="B13" s="34">
        <f t="shared" ref="B13:D13" si="7">B12/B2</f>
        <v>0.18132326469684329</v>
      </c>
      <c r="C13" s="34">
        <f t="shared" si="7"/>
        <v>0.20711619715096596</v>
      </c>
      <c r="D13" s="34">
        <f t="shared" si="7"/>
        <v>0.24835963163077024</v>
      </c>
      <c r="E13" s="9">
        <f t="shared" ref="E13" si="8">E12/E2</f>
        <v>0.25460295151089246</v>
      </c>
      <c r="G13" s="2">
        <f>E13-D13</f>
        <v>6.2433198801222223E-3</v>
      </c>
    </row>
    <row r="14" spans="1:7" x14ac:dyDescent="0.25">
      <c r="A14" s="1" t="s">
        <v>86</v>
      </c>
      <c r="B14" s="33">
        <v>11.872999999999999</v>
      </c>
      <c r="C14" s="33">
        <v>13.265000000000001</v>
      </c>
      <c r="D14" s="33">
        <v>13.116</v>
      </c>
      <c r="E14" s="8">
        <v>19.88</v>
      </c>
      <c r="G14" s="3">
        <f>E14/D14-1</f>
        <v>0.51570600792924659</v>
      </c>
    </row>
    <row r="15" spans="1:7" s="2" customFormat="1" ht="15.6" x14ac:dyDescent="0.3">
      <c r="A15" s="2" t="s">
        <v>87</v>
      </c>
      <c r="B15" s="34">
        <f t="shared" ref="B15:D15" si="9">B14/B2</f>
        <v>0.1042542916099574</v>
      </c>
      <c r="C15" s="34">
        <f t="shared" si="9"/>
        <v>0.12105200719102764</v>
      </c>
      <c r="D15" s="34">
        <f t="shared" si="9"/>
        <v>0.10852495097511936</v>
      </c>
      <c r="E15" s="9">
        <f t="shared" ref="E15" si="10">E14/E2</f>
        <v>0.13970484891075191</v>
      </c>
      <c r="G15" s="2">
        <f>E15-D15</f>
        <v>3.1179897935632556E-2</v>
      </c>
    </row>
    <row r="16" spans="1:7" x14ac:dyDescent="0.25">
      <c r="A16" s="1" t="s">
        <v>83</v>
      </c>
      <c r="B16" s="33">
        <v>1.2</v>
      </c>
      <c r="C16" s="33">
        <v>1.1339999999999999</v>
      </c>
      <c r="D16" s="33">
        <v>0.67900000000000005</v>
      </c>
      <c r="E16" s="8">
        <v>1.8</v>
      </c>
      <c r="G16" s="3">
        <f>E16/D16-1</f>
        <v>1.6509572901325478</v>
      </c>
    </row>
    <row r="17" spans="1:7" s="4" customFormat="1" ht="15.6" x14ac:dyDescent="0.3">
      <c r="A17" s="4" t="s">
        <v>8</v>
      </c>
      <c r="B17" s="32">
        <v>8.4280000000000008</v>
      </c>
      <c r="C17" s="32">
        <v>8.36</v>
      </c>
      <c r="D17" s="32">
        <v>9.9489999999999998</v>
      </c>
      <c r="E17" s="7">
        <v>12.3</v>
      </c>
      <c r="G17" s="5">
        <f>E17/D17-1</f>
        <v>0.23630515629711546</v>
      </c>
    </row>
    <row r="18" spans="1:7" s="2" customFormat="1" ht="15.6" x14ac:dyDescent="0.3">
      <c r="A18" s="2" t="s">
        <v>88</v>
      </c>
      <c r="B18" s="34">
        <f t="shared" ref="B18:D18" si="11">B17/B2</f>
        <v>7.4004478201694701E-2</v>
      </c>
      <c r="C18" s="34">
        <f t="shared" si="11"/>
        <v>7.6290597822615228E-2</v>
      </c>
      <c r="D18" s="34">
        <f t="shared" si="11"/>
        <v>8.2320428274737914E-2</v>
      </c>
      <c r="E18" s="9">
        <f t="shared" ref="E18" si="12">E17/E2</f>
        <v>8.6437104708362605E-2</v>
      </c>
      <c r="G18" s="2">
        <f>E18-D18</f>
        <v>4.1166764336246914E-3</v>
      </c>
    </row>
    <row r="19" spans="1:7" s="4" customFormat="1" ht="15.6" x14ac:dyDescent="0.3">
      <c r="A19" s="4" t="s">
        <v>89</v>
      </c>
      <c r="B19" s="32">
        <v>5.05</v>
      </c>
      <c r="C19" s="32">
        <v>4.7530000000000001</v>
      </c>
      <c r="D19" s="32">
        <v>5.4950000000000001</v>
      </c>
      <c r="E19" s="7">
        <v>7.26</v>
      </c>
      <c r="G19" s="5">
        <f>E19/D19-1</f>
        <v>0.32120109190172874</v>
      </c>
    </row>
    <row r="20" spans="1:7" s="2" customFormat="1" ht="15.6" x14ac:dyDescent="0.3">
      <c r="A20" s="2" t="s">
        <v>90</v>
      </c>
      <c r="B20" s="34">
        <f t="shared" ref="B20:D20" si="13">B19/B2</f>
        <v>4.4342977565087587E-2</v>
      </c>
      <c r="C20" s="34">
        <f t="shared" si="13"/>
        <v>4.3374307589819402E-2</v>
      </c>
      <c r="D20" s="34">
        <f t="shared" si="13"/>
        <v>4.5466956816733829E-2</v>
      </c>
      <c r="E20" s="9">
        <f t="shared" ref="E20" si="14">E19/E2</f>
        <v>5.1018973998594515E-2</v>
      </c>
      <c r="G20" s="2">
        <f>E20-D20</f>
        <v>5.5520171818606856E-3</v>
      </c>
    </row>
    <row r="21" spans="1:7" x14ac:dyDescent="0.25">
      <c r="A21" s="1" t="s">
        <v>91</v>
      </c>
      <c r="B21" s="33">
        <v>0.23100000000000001</v>
      </c>
      <c r="C21" s="33">
        <v>0.14099999999999999</v>
      </c>
      <c r="D21" s="33">
        <v>3.2000000000000001E-2</v>
      </c>
      <c r="E21" s="8">
        <v>2.15</v>
      </c>
      <c r="G21" s="3">
        <f t="shared" ref="G21:G25" si="15">E21/D21-1</f>
        <v>66.1875</v>
      </c>
    </row>
    <row r="22" spans="1:7" x14ac:dyDescent="0.25">
      <c r="A22" s="1" t="s">
        <v>92</v>
      </c>
      <c r="B22" s="33">
        <v>1.4119999999999999</v>
      </c>
      <c r="C22" s="33">
        <v>0.752</v>
      </c>
      <c r="D22" s="33">
        <v>1.5669999999999999</v>
      </c>
      <c r="E22" s="8">
        <v>0.75</v>
      </c>
      <c r="G22" s="3">
        <f t="shared" si="15"/>
        <v>-0.52137843012125074</v>
      </c>
    </row>
    <row r="23" spans="1:7" x14ac:dyDescent="0.25">
      <c r="A23" s="1" t="s">
        <v>93</v>
      </c>
      <c r="B23" s="33">
        <v>3.8690000000000002</v>
      </c>
      <c r="C23" s="33">
        <v>4.1429999999999998</v>
      </c>
      <c r="D23" s="33">
        <v>3.9609999999999999</v>
      </c>
      <c r="E23" s="8">
        <v>8.67</v>
      </c>
      <c r="G23" s="3">
        <f t="shared" si="15"/>
        <v>1.1888412017167385</v>
      </c>
    </row>
    <row r="24" spans="1:7" x14ac:dyDescent="0.25">
      <c r="A24" s="1" t="s">
        <v>94</v>
      </c>
      <c r="B24" s="33">
        <v>0.35699999999999998</v>
      </c>
      <c r="C24" s="33">
        <v>1.169</v>
      </c>
      <c r="D24" s="33">
        <v>0.82799999999999996</v>
      </c>
      <c r="E24" s="8">
        <v>1.67</v>
      </c>
      <c r="G24" s="3">
        <f t="shared" si="15"/>
        <v>1.0169082125603865</v>
      </c>
    </row>
    <row r="25" spans="1:7" x14ac:dyDescent="0.25">
      <c r="A25" s="1" t="s">
        <v>95</v>
      </c>
      <c r="B25" s="33">
        <v>3.512</v>
      </c>
      <c r="C25" s="33">
        <v>2.9740000000000002</v>
      </c>
      <c r="D25" s="33">
        <v>3.133</v>
      </c>
      <c r="E25" s="8">
        <v>7</v>
      </c>
      <c r="G25" s="3">
        <f t="shared" si="15"/>
        <v>1.2342802425789978</v>
      </c>
    </row>
    <row r="26" spans="1:7" s="4" customFormat="1" ht="15.6" x14ac:dyDescent="0.3">
      <c r="A26" s="4" t="s">
        <v>96</v>
      </c>
      <c r="B26" s="32">
        <v>3.512</v>
      </c>
      <c r="C26" s="32">
        <v>2.9740000000000002</v>
      </c>
      <c r="D26" s="32">
        <v>3.133</v>
      </c>
      <c r="E26" s="7">
        <v>7</v>
      </c>
      <c r="G26" s="5">
        <f>E26/D26-1</f>
        <v>1.2342802425789978</v>
      </c>
    </row>
    <row r="27" spans="1:7" s="2" customFormat="1" ht="15.6" x14ac:dyDescent="0.3">
      <c r="A27" s="2" t="s">
        <v>97</v>
      </c>
      <c r="B27" s="34">
        <f t="shared" ref="B27:D27" si="16">B26/B2</f>
        <v>3.0838126179918338E-2</v>
      </c>
      <c r="C27" s="34">
        <f t="shared" si="16"/>
        <v>2.7139741378523652E-2</v>
      </c>
      <c r="D27" s="34">
        <f t="shared" si="16"/>
        <v>2.5923198490778357E-2</v>
      </c>
      <c r="E27" s="9">
        <f t="shared" ref="E27" si="17">E26/E2</f>
        <v>4.9191848208011237E-2</v>
      </c>
      <c r="G27" s="2">
        <f>E27-D27</f>
        <v>2.326864971723288E-2</v>
      </c>
    </row>
    <row r="28" spans="1:7" x14ac:dyDescent="0.25">
      <c r="A28" s="1" t="s">
        <v>98</v>
      </c>
      <c r="B28" s="33">
        <v>4</v>
      </c>
      <c r="C28" s="33">
        <v>3.8050000000000002</v>
      </c>
      <c r="D28" s="33">
        <v>3.0089999999999999</v>
      </c>
      <c r="E28" s="8">
        <v>7.09</v>
      </c>
      <c r="G28" s="3">
        <f t="shared" ref="G28:G29" si="18">E28/D28-1</f>
        <v>1.3562645397141906</v>
      </c>
    </row>
    <row r="29" spans="1:7" x14ac:dyDescent="0.25">
      <c r="A29" s="1" t="s">
        <v>99</v>
      </c>
      <c r="B29" s="33">
        <v>0.56000000000000005</v>
      </c>
      <c r="C29" s="33">
        <v>0.53</v>
      </c>
      <c r="D29" s="33">
        <v>0.41</v>
      </c>
      <c r="E29" s="8">
        <v>0.99</v>
      </c>
      <c r="G29" s="3">
        <f t="shared" si="18"/>
        <v>1.4146341463414633</v>
      </c>
    </row>
    <row r="30" spans="1:7" x14ac:dyDescent="0.25">
      <c r="B30" s="33"/>
      <c r="C30" s="33"/>
      <c r="D30" s="33"/>
    </row>
    <row r="31" spans="1:7" x14ac:dyDescent="0.25">
      <c r="B31" s="33"/>
      <c r="C31" s="33"/>
      <c r="D31" s="33"/>
    </row>
    <row r="32" spans="1:7" x14ac:dyDescent="0.25">
      <c r="B32" s="33"/>
      <c r="C32" s="33"/>
      <c r="D32" s="33"/>
    </row>
    <row r="33" spans="2:4" x14ac:dyDescent="0.25">
      <c r="B33" s="33"/>
      <c r="C33" s="33"/>
      <c r="D33" s="33"/>
    </row>
    <row r="34" spans="2:4" x14ac:dyDescent="0.25">
      <c r="B34" s="33"/>
      <c r="C34" s="33"/>
      <c r="D34" s="33"/>
    </row>
    <row r="35" spans="2:4" x14ac:dyDescent="0.25">
      <c r="B35" s="33"/>
      <c r="C35" s="33"/>
      <c r="D35" s="33"/>
    </row>
  </sheetData>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125"/>
  <sheetViews>
    <sheetView workbookViewId="0">
      <pane xSplit="1" ySplit="1" topLeftCell="D2" activePane="bottomRight" state="frozenSplit"/>
      <selection sqref="A1:A1048576"/>
      <selection pane="topRight" activeCell="B1" sqref="B1"/>
      <selection pane="bottomLeft" activeCell="A28" sqref="A28"/>
      <selection pane="bottomRight" activeCell="D22" sqref="D22"/>
    </sheetView>
  </sheetViews>
  <sheetFormatPr defaultColWidth="10.54296875" defaultRowHeight="15" x14ac:dyDescent="0.25"/>
  <cols>
    <col min="1" max="1" width="50.54296875" style="10" bestFit="1" customWidth="1"/>
    <col min="2" max="12" width="10.54296875" style="10"/>
    <col min="13" max="14" width="10.54296875" style="3"/>
    <col min="15" max="16384" width="10.54296875" style="10"/>
  </cols>
  <sheetData>
    <row r="1" spans="1:14" s="4" customFormat="1" ht="15.6" x14ac:dyDescent="0.3">
      <c r="A1" s="6" t="s">
        <v>101</v>
      </c>
      <c r="B1" s="39" t="s">
        <v>17</v>
      </c>
      <c r="C1" s="39" t="s">
        <v>18</v>
      </c>
      <c r="D1" s="39" t="s">
        <v>2</v>
      </c>
      <c r="E1" s="39" t="s">
        <v>3</v>
      </c>
      <c r="F1" s="39" t="s">
        <v>4</v>
      </c>
      <c r="G1" s="39" t="s">
        <v>5</v>
      </c>
      <c r="H1" s="4" t="s">
        <v>6</v>
      </c>
      <c r="I1" s="4" t="s">
        <v>37</v>
      </c>
      <c r="J1" s="4" t="s">
        <v>36</v>
      </c>
      <c r="K1" s="4" t="s">
        <v>40</v>
      </c>
      <c r="L1" s="35" t="s">
        <v>43</v>
      </c>
      <c r="M1" s="5" t="s">
        <v>58</v>
      </c>
      <c r="N1" s="5" t="s">
        <v>59</v>
      </c>
    </row>
    <row r="2" spans="1:14" s="11" customFormat="1" ht="15.6" x14ac:dyDescent="0.3">
      <c r="A2" s="11" t="s">
        <v>102</v>
      </c>
      <c r="M2" s="12"/>
      <c r="N2" s="12"/>
    </row>
    <row r="3" spans="1:14" s="4" customFormat="1" ht="15.6" x14ac:dyDescent="0.3">
      <c r="A3" s="4" t="s">
        <v>103</v>
      </c>
      <c r="B3" s="32">
        <v>40.344999999999999</v>
      </c>
      <c r="C3" s="32">
        <v>47.609000000000002</v>
      </c>
      <c r="D3" s="32">
        <v>47.983919999999998</v>
      </c>
      <c r="E3" s="32">
        <v>47.769829999999999</v>
      </c>
      <c r="F3" s="32">
        <v>49.853200000000001</v>
      </c>
      <c r="G3" s="32">
        <v>49.917999999999999</v>
      </c>
      <c r="H3" s="4">
        <v>49.343420000000002</v>
      </c>
      <c r="I3" s="4">
        <v>49.82</v>
      </c>
      <c r="J3" s="4">
        <v>52.83</v>
      </c>
      <c r="K3" s="4">
        <v>55.41</v>
      </c>
      <c r="L3" s="7">
        <v>59.05</v>
      </c>
      <c r="M3" s="5">
        <f>L3/K3-1</f>
        <v>6.5692113336942803E-2</v>
      </c>
      <c r="N3" s="5">
        <f>L3/H3-1</f>
        <v>0.19671477980245378</v>
      </c>
    </row>
    <row r="4" spans="1:14" x14ac:dyDescent="0.25">
      <c r="A4" s="10" t="s">
        <v>104</v>
      </c>
      <c r="B4" s="36">
        <v>27.440999999999999</v>
      </c>
      <c r="C4" s="36">
        <v>33.619999999999997</v>
      </c>
      <c r="D4" s="36">
        <v>33.784880000000001</v>
      </c>
      <c r="E4" s="36">
        <v>33.155149999999999</v>
      </c>
      <c r="F4" s="36">
        <v>34.550370000000001</v>
      </c>
      <c r="G4" s="36">
        <v>34.625</v>
      </c>
      <c r="H4" s="10">
        <v>33.960520000000002</v>
      </c>
      <c r="I4" s="10">
        <v>34.380000000000003</v>
      </c>
      <c r="J4" s="10">
        <v>37.29</v>
      </c>
      <c r="K4" s="10">
        <v>41.24</v>
      </c>
      <c r="L4" s="13">
        <v>44.13</v>
      </c>
      <c r="M4" s="26">
        <f>L4/K4-1</f>
        <v>7.0077594568380253E-2</v>
      </c>
      <c r="N4" s="26">
        <f>L4/H4-1</f>
        <v>0.2994500673134568</v>
      </c>
    </row>
    <row r="5" spans="1:14" x14ac:dyDescent="0.25">
      <c r="A5" s="10" t="s">
        <v>105</v>
      </c>
      <c r="B5" s="36">
        <v>3.6030000000000002</v>
      </c>
      <c r="C5" s="36">
        <v>5.8540000000000001</v>
      </c>
      <c r="D5" s="36">
        <v>6.0702499999999997</v>
      </c>
      <c r="E5" s="36">
        <v>6.4791499999999997</v>
      </c>
      <c r="F5" s="36">
        <v>7.1688599999999996</v>
      </c>
      <c r="G5" s="36">
        <v>7.8710000000000004</v>
      </c>
      <c r="H5" s="10">
        <v>7.95411</v>
      </c>
      <c r="I5" s="10">
        <v>8.02</v>
      </c>
      <c r="J5" s="10">
        <v>8.1300000000000008</v>
      </c>
      <c r="K5" s="10">
        <v>8.5500000000000007</v>
      </c>
      <c r="L5" s="13">
        <v>9.2799999999999994</v>
      </c>
      <c r="M5" s="26">
        <f t="shared" ref="M5:M7" si="0">L5/K5-1</f>
        <v>8.5380116959064223E-2</v>
      </c>
      <c r="N5" s="26">
        <f t="shared" ref="N5:N7" si="1">L5/H5-1</f>
        <v>0.1666924395061169</v>
      </c>
    </row>
    <row r="6" spans="1:14" x14ac:dyDescent="0.25">
      <c r="A6" s="10" t="s">
        <v>106</v>
      </c>
      <c r="B6" s="36">
        <v>8.7539999999999996</v>
      </c>
      <c r="C6" s="36">
        <v>7.5990000000000002</v>
      </c>
      <c r="D6" s="36">
        <v>7.5929399999999996</v>
      </c>
      <c r="E6" s="36">
        <v>7.5844500000000004</v>
      </c>
      <c r="F6" s="36">
        <v>7.5839699999999999</v>
      </c>
      <c r="G6" s="36">
        <v>6.875</v>
      </c>
      <c r="H6" s="10">
        <v>6.8742700000000001</v>
      </c>
      <c r="I6" s="10">
        <v>6.87</v>
      </c>
      <c r="J6" s="10">
        <v>6.87</v>
      </c>
      <c r="K6" s="10">
        <v>5.2</v>
      </c>
      <c r="L6" s="13">
        <v>5.21</v>
      </c>
      <c r="M6" s="26">
        <f t="shared" si="0"/>
        <v>1.9230769230769162E-3</v>
      </c>
      <c r="N6" s="26">
        <f t="shared" si="1"/>
        <v>-0.24210134312443354</v>
      </c>
    </row>
    <row r="7" spans="1:14" x14ac:dyDescent="0.25">
      <c r="A7" s="10" t="s">
        <v>107</v>
      </c>
      <c r="B7" s="36">
        <v>0.54600000000000004</v>
      </c>
      <c r="C7" s="36">
        <v>0.53500000000000003</v>
      </c>
      <c r="D7" s="36">
        <v>0.53474999999999995</v>
      </c>
      <c r="E7" s="36">
        <v>0.54993000000000003</v>
      </c>
      <c r="F7" s="36">
        <v>0.54888000000000003</v>
      </c>
      <c r="G7" s="36">
        <v>0.53500000000000003</v>
      </c>
      <c r="H7" s="10">
        <v>0.55311999999999995</v>
      </c>
      <c r="I7" s="10">
        <v>0.55000000000000004</v>
      </c>
      <c r="J7" s="10">
        <v>0.54</v>
      </c>
      <c r="K7" s="10">
        <v>0.41</v>
      </c>
      <c r="L7" s="13">
        <v>0.43</v>
      </c>
      <c r="M7" s="26">
        <f t="shared" si="0"/>
        <v>4.8780487804878092E-2</v>
      </c>
      <c r="N7" s="26">
        <f t="shared" si="1"/>
        <v>-0.22259184263812548</v>
      </c>
    </row>
    <row r="8" spans="1:14" s="4" customFormat="1" ht="15.6" x14ac:dyDescent="0.3">
      <c r="A8" s="4" t="s">
        <v>108</v>
      </c>
      <c r="B8" s="32">
        <v>52.914000000000001</v>
      </c>
      <c r="C8" s="32">
        <v>50.177999999999997</v>
      </c>
      <c r="D8" s="32">
        <v>44.846519999999998</v>
      </c>
      <c r="E8" s="32">
        <v>47.966360000000002</v>
      </c>
      <c r="F8" s="32">
        <v>51.898180000000004</v>
      </c>
      <c r="G8" s="32">
        <v>57.509</v>
      </c>
      <c r="H8" s="4">
        <v>56.525179999999999</v>
      </c>
      <c r="I8" s="4">
        <v>58.55</v>
      </c>
      <c r="J8" s="4">
        <v>64.260000000000005</v>
      </c>
      <c r="K8" s="4">
        <v>66.55</v>
      </c>
      <c r="L8" s="7">
        <v>62.15</v>
      </c>
      <c r="M8" s="5">
        <f>L8/K8-1</f>
        <v>-6.6115702479338845E-2</v>
      </c>
      <c r="N8" s="5">
        <f>L8/H8-1</f>
        <v>9.9509988291943463E-2</v>
      </c>
    </row>
    <row r="9" spans="1:14" x14ac:dyDescent="0.25">
      <c r="A9" s="10" t="s">
        <v>109</v>
      </c>
      <c r="B9" s="36">
        <v>28.364999999999998</v>
      </c>
      <c r="C9" s="36">
        <v>24.532</v>
      </c>
      <c r="D9" s="36">
        <v>25.388110000000001</v>
      </c>
      <c r="E9" s="36">
        <v>25.32066</v>
      </c>
      <c r="F9" s="36">
        <v>27.43064</v>
      </c>
      <c r="G9" s="36">
        <v>29.832999999999998</v>
      </c>
      <c r="H9" s="10">
        <v>33.137569999999997</v>
      </c>
      <c r="I9" s="10">
        <v>31.48</v>
      </c>
      <c r="J9" s="10">
        <v>32.57</v>
      </c>
      <c r="K9" s="10">
        <v>32.590000000000003</v>
      </c>
      <c r="L9" s="13">
        <v>31.29</v>
      </c>
      <c r="M9" s="26">
        <f t="shared" ref="M9:M13" si="2">L9/K9-1</f>
        <v>-3.9889536667689574E-2</v>
      </c>
      <c r="N9" s="26">
        <f t="shared" ref="N9:N13" si="3">L9/H9-1</f>
        <v>-5.5754540842916311E-2</v>
      </c>
    </row>
    <row r="10" spans="1:14" x14ac:dyDescent="0.25">
      <c r="A10" s="10" t="s">
        <v>110</v>
      </c>
      <c r="B10" s="36">
        <v>19.891999999999999</v>
      </c>
      <c r="C10" s="36">
        <v>21.838999999999999</v>
      </c>
      <c r="D10" s="36">
        <v>14.83122</v>
      </c>
      <c r="E10" s="36">
        <v>18.250440000000001</v>
      </c>
      <c r="F10" s="36">
        <v>20.480029999999999</v>
      </c>
      <c r="G10" s="36">
        <v>23.771999999999998</v>
      </c>
      <c r="H10" s="10">
        <v>19.869959999999999</v>
      </c>
      <c r="I10" s="10">
        <v>21.31</v>
      </c>
      <c r="J10" s="10">
        <v>25.6</v>
      </c>
      <c r="K10" s="10">
        <v>28.49</v>
      </c>
      <c r="L10" s="13">
        <v>26.32</v>
      </c>
      <c r="M10" s="26">
        <f t="shared" si="2"/>
        <v>-7.6167076167076075E-2</v>
      </c>
      <c r="N10" s="26">
        <f t="shared" si="3"/>
        <v>0.32461263132890061</v>
      </c>
    </row>
    <row r="11" spans="1:14" x14ac:dyDescent="0.25">
      <c r="A11" s="10" t="s">
        <v>111</v>
      </c>
      <c r="B11" s="36">
        <v>2.0840000000000001</v>
      </c>
      <c r="C11" s="36">
        <v>1.5980000000000001</v>
      </c>
      <c r="D11" s="36">
        <v>1.6560900000000001</v>
      </c>
      <c r="E11" s="36">
        <v>1.4</v>
      </c>
      <c r="F11" s="36">
        <v>1.6956500000000001</v>
      </c>
      <c r="G11" s="36">
        <v>1.7010000000000001</v>
      </c>
      <c r="H11" s="10">
        <v>1.26711</v>
      </c>
      <c r="I11" s="10">
        <v>1.49</v>
      </c>
      <c r="J11" s="10">
        <v>0.93</v>
      </c>
      <c r="K11" s="10">
        <v>1.3800000000000026</v>
      </c>
      <c r="L11" s="13">
        <v>1.04</v>
      </c>
      <c r="M11" s="26">
        <f t="shared" si="2"/>
        <v>-0.24637681159420421</v>
      </c>
      <c r="N11" s="26">
        <f t="shared" si="3"/>
        <v>-0.17923463629834813</v>
      </c>
    </row>
    <row r="12" spans="1:14" x14ac:dyDescent="0.25">
      <c r="A12" s="10" t="s">
        <v>112</v>
      </c>
      <c r="B12" s="36">
        <v>0.89100000000000001</v>
      </c>
      <c r="C12" s="36">
        <v>1.3260000000000001</v>
      </c>
      <c r="D12" s="36">
        <v>1.75108</v>
      </c>
      <c r="E12" s="36">
        <v>1.7148000000000001</v>
      </c>
      <c r="F12" s="36">
        <v>1.48187</v>
      </c>
      <c r="G12" s="36">
        <v>1.2170000000000001</v>
      </c>
      <c r="H12" s="10">
        <v>1.35164</v>
      </c>
      <c r="I12" s="10">
        <v>1.88</v>
      </c>
      <c r="J12" s="10">
        <v>1.95</v>
      </c>
      <c r="K12" s="10">
        <v>1.47</v>
      </c>
      <c r="L12" s="13">
        <v>2.02</v>
      </c>
      <c r="M12" s="26">
        <f t="shared" si="2"/>
        <v>0.37414965986394555</v>
      </c>
      <c r="N12" s="26">
        <f t="shared" si="3"/>
        <v>0.49448077890562581</v>
      </c>
    </row>
    <row r="13" spans="1:14" x14ac:dyDescent="0.25">
      <c r="A13" s="10" t="s">
        <v>113</v>
      </c>
      <c r="B13" s="36">
        <v>1.6819999999999999</v>
      </c>
      <c r="C13" s="36">
        <v>0.86499999999999999</v>
      </c>
      <c r="D13" s="36">
        <v>1.20242</v>
      </c>
      <c r="E13" s="36">
        <v>1.26284</v>
      </c>
      <c r="F13" s="36">
        <v>0.79237000000000002</v>
      </c>
      <c r="G13" s="36">
        <v>0.98699999999999999</v>
      </c>
      <c r="H13" s="10">
        <v>0.89890000000000003</v>
      </c>
      <c r="I13" s="10">
        <v>2.38</v>
      </c>
      <c r="J13" s="10">
        <v>3.21</v>
      </c>
      <c r="K13" s="10">
        <v>2.62</v>
      </c>
      <c r="L13" s="13">
        <v>1.48</v>
      </c>
      <c r="M13" s="26">
        <f t="shared" si="2"/>
        <v>-0.43511450381679395</v>
      </c>
      <c r="N13" s="26">
        <f t="shared" si="3"/>
        <v>0.64645678050951161</v>
      </c>
    </row>
    <row r="14" spans="1:14" s="4" customFormat="1" ht="15.6" x14ac:dyDescent="0.3">
      <c r="A14" s="4" t="s">
        <v>114</v>
      </c>
      <c r="B14" s="32">
        <v>93.259</v>
      </c>
      <c r="C14" s="32">
        <v>97.787999999999997</v>
      </c>
      <c r="D14" s="32">
        <v>92.830439999999996</v>
      </c>
      <c r="E14" s="32">
        <v>95.736189999999993</v>
      </c>
      <c r="F14" s="32">
        <v>101.75138</v>
      </c>
      <c r="G14" s="32">
        <v>107.42700000000001</v>
      </c>
      <c r="H14" s="4">
        <v>105.8686</v>
      </c>
      <c r="I14" s="4">
        <f>I3+I8</f>
        <v>108.37</v>
      </c>
      <c r="J14" s="4">
        <f>J3+J8</f>
        <v>117.09</v>
      </c>
      <c r="K14" s="4">
        <v>121.96</v>
      </c>
      <c r="L14" s="7">
        <v>121.2</v>
      </c>
      <c r="M14" s="5">
        <f>L14/K14-1</f>
        <v>-6.23155132830433E-3</v>
      </c>
      <c r="N14" s="5">
        <f>L14/H14-1</f>
        <v>0.14481536546246954</v>
      </c>
    </row>
    <row r="15" spans="1:14" s="11" customFormat="1" ht="15.6" x14ac:dyDescent="0.3">
      <c r="A15" s="11" t="s">
        <v>115</v>
      </c>
      <c r="M15" s="12"/>
      <c r="N15" s="12"/>
    </row>
    <row r="16" spans="1:14" s="4" customFormat="1" ht="15.6" x14ac:dyDescent="0.3">
      <c r="A16" s="4" t="s">
        <v>116</v>
      </c>
      <c r="B16" s="32">
        <v>39.746000000000002</v>
      </c>
      <c r="C16" s="32">
        <v>42.561999999999998</v>
      </c>
      <c r="D16" s="32">
        <v>41.82405</v>
      </c>
      <c r="E16" s="32">
        <v>43.084409999999998</v>
      </c>
      <c r="F16" s="32">
        <v>43.921950000000002</v>
      </c>
      <c r="G16" s="32">
        <v>45.561999999999998</v>
      </c>
      <c r="H16" s="4">
        <v>46.305790000000002</v>
      </c>
      <c r="I16" s="4">
        <v>46.77</v>
      </c>
      <c r="J16" s="4">
        <v>48.63</v>
      </c>
      <c r="K16" s="4">
        <v>51.43</v>
      </c>
      <c r="L16" s="7">
        <v>52.43</v>
      </c>
      <c r="M16" s="5">
        <f>L16/K16-1</f>
        <v>1.9443904335990636E-2</v>
      </c>
      <c r="N16" s="5">
        <f>L16/H16-1</f>
        <v>0.13225581509353357</v>
      </c>
    </row>
    <row r="17" spans="1:14" x14ac:dyDescent="0.25">
      <c r="A17" s="10" t="s">
        <v>117</v>
      </c>
      <c r="B17" s="36">
        <v>-0.66600000000000004</v>
      </c>
      <c r="C17" s="36">
        <v>-1.552</v>
      </c>
      <c r="D17" s="36">
        <v>-1.5623400000000001</v>
      </c>
      <c r="E17" s="36">
        <v>-1.552</v>
      </c>
      <c r="F17" s="36">
        <v>-1.552</v>
      </c>
      <c r="G17" s="36">
        <v>-1.4690000000000001</v>
      </c>
      <c r="H17" s="10">
        <v>-1.4831799999999999</v>
      </c>
      <c r="I17" s="10">
        <v>-1.06</v>
      </c>
      <c r="J17" s="10">
        <v>-1.69</v>
      </c>
      <c r="K17" s="10">
        <v>-1.54</v>
      </c>
      <c r="L17" s="13">
        <v>-1.67</v>
      </c>
      <c r="M17" s="26">
        <f>L17/K17-1</f>
        <v>8.4415584415584277E-2</v>
      </c>
      <c r="N17" s="26">
        <f>L17/H17-1</f>
        <v>0.12595908790571619</v>
      </c>
    </row>
    <row r="18" spans="1:14" s="4" customFormat="1" ht="15.6" x14ac:dyDescent="0.3">
      <c r="A18" s="4" t="s">
        <v>118</v>
      </c>
      <c r="B18" s="32">
        <v>11.294</v>
      </c>
      <c r="C18" s="32">
        <v>14.211</v>
      </c>
      <c r="D18" s="32">
        <v>14.03058</v>
      </c>
      <c r="E18" s="32">
        <v>13.18304</v>
      </c>
      <c r="F18" s="32">
        <v>14.02187</v>
      </c>
      <c r="G18" s="32">
        <v>13.750999999999999</v>
      </c>
      <c r="H18" s="4">
        <v>13.27835</v>
      </c>
      <c r="I18" s="4">
        <v>13.35</v>
      </c>
      <c r="J18" s="4">
        <v>15.47</v>
      </c>
      <c r="K18" s="4">
        <v>14.36</v>
      </c>
      <c r="L18" s="7">
        <v>14.66</v>
      </c>
      <c r="M18" s="5">
        <f>L18/K18-1</f>
        <v>2.0891364902507092E-2</v>
      </c>
      <c r="N18" s="5">
        <f>L18/H18-1</f>
        <v>0.10405283789024988</v>
      </c>
    </row>
    <row r="19" spans="1:14" x14ac:dyDescent="0.25">
      <c r="A19" s="10" t="s">
        <v>119</v>
      </c>
      <c r="B19" s="36">
        <v>0.92400000000000004</v>
      </c>
      <c r="C19" s="36">
        <v>4.952</v>
      </c>
      <c r="D19" s="36">
        <v>4.8291199999999996</v>
      </c>
      <c r="E19" s="36">
        <v>4.4506300000000003</v>
      </c>
      <c r="F19" s="36">
        <v>4.2205599999999999</v>
      </c>
      <c r="G19" s="36">
        <v>4.149</v>
      </c>
      <c r="H19" s="10">
        <v>3.9385300000000001</v>
      </c>
      <c r="I19" s="10">
        <v>4.18</v>
      </c>
      <c r="J19" s="10">
        <v>4.78</v>
      </c>
      <c r="K19" s="10">
        <v>4.75</v>
      </c>
      <c r="L19" s="13">
        <v>4.47</v>
      </c>
      <c r="M19" s="26">
        <f t="shared" ref="M19:M21" si="4">L19/K19-1</f>
        <v>-5.8947368421052637E-2</v>
      </c>
      <c r="N19" s="26">
        <f t="shared" ref="N19:N21" si="5">L19/H19-1</f>
        <v>0.13494120902976481</v>
      </c>
    </row>
    <row r="20" spans="1:14" x14ac:dyDescent="0.25">
      <c r="A20" s="10" t="s">
        <v>120</v>
      </c>
      <c r="B20" s="36">
        <v>1.2070000000000001</v>
      </c>
      <c r="C20" s="36">
        <v>1.367</v>
      </c>
      <c r="D20" s="36">
        <v>1.4194</v>
      </c>
      <c r="E20" s="36">
        <v>0.98841999999999997</v>
      </c>
      <c r="F20" s="36">
        <v>1.9958800000000001</v>
      </c>
      <c r="G20" s="36">
        <v>2.4950000000000001</v>
      </c>
      <c r="H20" s="10">
        <v>2.22953</v>
      </c>
      <c r="I20" s="10">
        <v>1.81</v>
      </c>
      <c r="J20" s="10">
        <v>2.36</v>
      </c>
      <c r="K20" s="10">
        <v>3.06</v>
      </c>
      <c r="L20" s="13">
        <f>3.56+0.3+0.79+0.12-0.01</f>
        <v>4.7600000000000007</v>
      </c>
      <c r="M20" s="26">
        <f t="shared" si="4"/>
        <v>0.5555555555555558</v>
      </c>
      <c r="N20" s="26">
        <f t="shared" si="5"/>
        <v>1.1349791211600655</v>
      </c>
    </row>
    <row r="21" spans="1:14" x14ac:dyDescent="0.25">
      <c r="A21" s="10" t="s">
        <v>121</v>
      </c>
      <c r="B21" s="36">
        <v>8.9380000000000006</v>
      </c>
      <c r="C21" s="36">
        <v>7.6440000000000001</v>
      </c>
      <c r="D21" s="36">
        <v>7.5858400000000001</v>
      </c>
      <c r="E21" s="36">
        <v>7.5584699999999998</v>
      </c>
      <c r="F21" s="36">
        <v>7.7574069999999997</v>
      </c>
      <c r="G21" s="36">
        <v>6.7110000000000003</v>
      </c>
      <c r="H21" s="10">
        <v>6.7125700000000004</v>
      </c>
      <c r="I21" s="10">
        <v>6.97</v>
      </c>
      <c r="J21" s="10">
        <v>6.67</v>
      </c>
      <c r="K21" s="10">
        <v>5.43</v>
      </c>
      <c r="L21" s="13">
        <v>5.43</v>
      </c>
      <c r="M21" s="26">
        <f t="shared" si="4"/>
        <v>0</v>
      </c>
      <c r="N21" s="26">
        <f t="shared" si="5"/>
        <v>-0.19106988828421911</v>
      </c>
    </row>
    <row r="22" spans="1:14" s="4" customFormat="1" ht="15.6" x14ac:dyDescent="0.3">
      <c r="A22" s="4" t="s">
        <v>122</v>
      </c>
      <c r="B22" s="32">
        <v>42.219000000000001</v>
      </c>
      <c r="C22" s="32">
        <v>41.014000000000003</v>
      </c>
      <c r="D22" s="32">
        <v>36.975810000000003</v>
      </c>
      <c r="E22" s="32">
        <v>39.468739999999997</v>
      </c>
      <c r="F22" s="32">
        <v>43.807560000000002</v>
      </c>
      <c r="G22" s="32">
        <v>48.09</v>
      </c>
      <c r="H22" s="4">
        <v>46.284460000000003</v>
      </c>
      <c r="I22" s="4">
        <v>48.25</v>
      </c>
      <c r="J22" s="4">
        <v>52.99</v>
      </c>
      <c r="K22" s="4">
        <v>56.17</v>
      </c>
      <c r="L22" s="7">
        <v>54.11</v>
      </c>
      <c r="M22" s="5">
        <f>L22/K22-1</f>
        <v>-3.6674381342353568E-2</v>
      </c>
      <c r="N22" s="5">
        <f>L22/H22-1</f>
        <v>0.16907489036276968</v>
      </c>
    </row>
    <row r="23" spans="1:14" x14ac:dyDescent="0.25">
      <c r="A23" s="10" t="s">
        <v>123</v>
      </c>
      <c r="B23" s="36">
        <v>11.003</v>
      </c>
      <c r="C23" s="36">
        <v>13.885</v>
      </c>
      <c r="D23" s="36">
        <v>14.427960000000001</v>
      </c>
      <c r="E23" s="36">
        <v>15.008649999999999</v>
      </c>
      <c r="F23" s="36">
        <v>14.36107</v>
      </c>
      <c r="G23" s="36">
        <v>16.079999999999998</v>
      </c>
      <c r="H23" s="10">
        <v>13.48868</v>
      </c>
      <c r="I23" s="10">
        <v>14.02</v>
      </c>
      <c r="J23" s="10">
        <v>18.34</v>
      </c>
      <c r="K23" s="10">
        <v>17.579999999999998</v>
      </c>
      <c r="L23" s="13">
        <v>19.309999999999999</v>
      </c>
      <c r="M23" s="26">
        <f t="shared" ref="M23:M27" si="6">L23/K23-1</f>
        <v>9.8407281001137603E-2</v>
      </c>
      <c r="N23" s="26">
        <f t="shared" ref="N23:N27" si="7">L23/H23-1</f>
        <v>0.431570768970722</v>
      </c>
    </row>
    <row r="24" spans="1:14" x14ac:dyDescent="0.25">
      <c r="A24" s="10" t="s">
        <v>124</v>
      </c>
      <c r="B24" s="36">
        <v>4.7679999999999998</v>
      </c>
      <c r="C24" s="36">
        <v>4.1550000000000002</v>
      </c>
      <c r="D24" s="36">
        <v>4.4484300000000001</v>
      </c>
      <c r="E24" s="36">
        <v>4.59239</v>
      </c>
      <c r="F24" s="36">
        <v>5.8044000000000002</v>
      </c>
      <c r="G24" s="36">
        <v>4.3739999999999997</v>
      </c>
      <c r="H24" s="10">
        <v>6.7157099999999996</v>
      </c>
      <c r="I24" s="10">
        <v>7.23</v>
      </c>
      <c r="J24" s="10">
        <v>5.52</v>
      </c>
      <c r="K24" s="10">
        <v>6.82</v>
      </c>
      <c r="L24" s="13">
        <f>8.6+0.18</f>
        <v>8.7799999999999994</v>
      </c>
      <c r="M24" s="26">
        <f t="shared" si="6"/>
        <v>0.28739002932551294</v>
      </c>
      <c r="N24" s="26">
        <f t="shared" si="7"/>
        <v>0.30738224253280744</v>
      </c>
    </row>
    <row r="25" spans="1:14" x14ac:dyDescent="0.25">
      <c r="A25" s="10" t="s">
        <v>125</v>
      </c>
      <c r="B25" s="36">
        <v>21.260999999999999</v>
      </c>
      <c r="C25" s="36">
        <v>17.181000000000001</v>
      </c>
      <c r="D25" s="36">
        <v>12.296720000000001</v>
      </c>
      <c r="E25" s="36">
        <v>14.35238</v>
      </c>
      <c r="F25" s="36">
        <v>15.56607</v>
      </c>
      <c r="G25" s="36">
        <v>21.100999999999999</v>
      </c>
      <c r="H25" s="10">
        <v>19.199719999999999</v>
      </c>
      <c r="I25" s="10">
        <v>16.91</v>
      </c>
      <c r="J25" s="10">
        <v>18.29</v>
      </c>
      <c r="K25" s="10">
        <v>21.29</v>
      </c>
      <c r="L25" s="13">
        <v>14.26</v>
      </c>
      <c r="M25" s="26">
        <f t="shared" si="6"/>
        <v>-0.33020197275716301</v>
      </c>
      <c r="N25" s="26">
        <f t="shared" si="7"/>
        <v>-0.25728083534551549</v>
      </c>
    </row>
    <row r="26" spans="1:14" x14ac:dyDescent="0.25">
      <c r="A26" s="10" t="s">
        <v>124</v>
      </c>
      <c r="B26" s="36">
        <v>3.3809999999999998</v>
      </c>
      <c r="C26" s="36">
        <v>4.2569999999999997</v>
      </c>
      <c r="D26" s="36">
        <v>4.0276500000000004</v>
      </c>
      <c r="E26" s="36">
        <v>3.6376900000000001</v>
      </c>
      <c r="F26" s="36">
        <v>4.6780499999999998</v>
      </c>
      <c r="G26" s="36">
        <v>4.7350000000000003</v>
      </c>
      <c r="H26" s="10">
        <v>4.51206</v>
      </c>
      <c r="I26" s="10">
        <v>5.75</v>
      </c>
      <c r="J26" s="10">
        <v>5.15</v>
      </c>
      <c r="K26" s="10">
        <v>6.06</v>
      </c>
      <c r="L26" s="13">
        <v>6.24</v>
      </c>
      <c r="M26" s="26">
        <f t="shared" si="6"/>
        <v>2.9702970297029729E-2</v>
      </c>
      <c r="N26" s="26">
        <f t="shared" si="7"/>
        <v>0.38296033297429566</v>
      </c>
    </row>
    <row r="27" spans="1:14" x14ac:dyDescent="0.25">
      <c r="A27" s="10" t="s">
        <v>126</v>
      </c>
      <c r="B27" s="36">
        <v>0.82699999999999996</v>
      </c>
      <c r="C27" s="36">
        <v>0.92700000000000005</v>
      </c>
      <c r="D27" s="36">
        <v>1.2202</v>
      </c>
      <c r="E27" s="36">
        <v>1.7579800000000001</v>
      </c>
      <c r="F27" s="36">
        <v>2.8669899999999999</v>
      </c>
      <c r="G27" s="36">
        <v>1.1830000000000001</v>
      </c>
      <c r="H27" s="10">
        <v>1.76814</v>
      </c>
      <c r="I27" s="10">
        <v>3.82</v>
      </c>
      <c r="J27" s="10">
        <v>4.7300000000000004</v>
      </c>
      <c r="K27" s="10">
        <v>4.22</v>
      </c>
      <c r="L27" s="13">
        <f>0.46+5.06</f>
        <v>5.52</v>
      </c>
      <c r="M27" s="26">
        <f t="shared" si="6"/>
        <v>0.30805687203791465</v>
      </c>
      <c r="N27" s="26">
        <f t="shared" si="7"/>
        <v>2.1219247344667274</v>
      </c>
    </row>
    <row r="28" spans="1:14" s="4" customFormat="1" ht="15.6" x14ac:dyDescent="0.3">
      <c r="A28" s="4" t="s">
        <v>127</v>
      </c>
      <c r="B28" s="32">
        <v>93.259</v>
      </c>
      <c r="C28" s="32">
        <v>97.787999999999997</v>
      </c>
      <c r="D28" s="32">
        <v>92.830439999999996</v>
      </c>
      <c r="E28" s="32">
        <v>95.736189999999993</v>
      </c>
      <c r="F28" s="32">
        <v>101.75138</v>
      </c>
      <c r="G28" s="32">
        <v>107.42700000000001</v>
      </c>
      <c r="H28" s="4">
        <v>105.8686</v>
      </c>
      <c r="I28" s="4">
        <f>I16+I18+I22</f>
        <v>108.37</v>
      </c>
      <c r="J28" s="4">
        <f>J16+J18+J22</f>
        <v>117.09</v>
      </c>
      <c r="K28" s="4">
        <v>121.96</v>
      </c>
      <c r="L28" s="7">
        <v>121.2</v>
      </c>
      <c r="M28" s="5">
        <f>L28/K28-1</f>
        <v>-6.23155132830433E-3</v>
      </c>
      <c r="N28" s="5">
        <f>L28/H28-1</f>
        <v>0.14481536546246954</v>
      </c>
    </row>
    <row r="29" spans="1:14" ht="15.6" x14ac:dyDescent="0.3">
      <c r="A29" s="10" t="s">
        <v>128</v>
      </c>
      <c r="B29" s="36">
        <v>5.52</v>
      </c>
      <c r="C29" s="36">
        <v>5.91</v>
      </c>
      <c r="D29" s="36">
        <v>12.9</v>
      </c>
      <c r="E29" s="36">
        <v>13.3</v>
      </c>
      <c r="F29" s="36">
        <v>14.13</v>
      </c>
      <c r="G29" s="36">
        <v>14.92</v>
      </c>
      <c r="H29" s="10">
        <v>14.71</v>
      </c>
      <c r="I29" s="10">
        <v>15.05</v>
      </c>
      <c r="J29" s="10">
        <v>16.260000000000002</v>
      </c>
      <c r="K29" s="10">
        <v>17.04</v>
      </c>
      <c r="L29" s="40">
        <v>16.84</v>
      </c>
      <c r="M29" s="26">
        <f>L29/K29-1</f>
        <v>-1.1737089201877882E-2</v>
      </c>
      <c r="N29" s="26">
        <f>L29/H29-1</f>
        <v>0.14479945615227718</v>
      </c>
    </row>
    <row r="30" spans="1:14" x14ac:dyDescent="0.25">
      <c r="L30" s="13"/>
    </row>
    <row r="31" spans="1:14" x14ac:dyDescent="0.25">
      <c r="L31" s="13"/>
    </row>
    <row r="32" spans="1:14" x14ac:dyDescent="0.25">
      <c r="L32" s="13"/>
    </row>
    <row r="33" spans="12:12" x14ac:dyDescent="0.25">
      <c r="L33" s="13"/>
    </row>
    <row r="34" spans="12:12" x14ac:dyDescent="0.25">
      <c r="L34" s="13"/>
    </row>
    <row r="35" spans="12:12" x14ac:dyDescent="0.25">
      <c r="L35" s="13"/>
    </row>
    <row r="36" spans="12:12" x14ac:dyDescent="0.25">
      <c r="L36" s="13"/>
    </row>
    <row r="37" spans="12:12" x14ac:dyDescent="0.25">
      <c r="L37" s="13"/>
    </row>
    <row r="38" spans="12:12" x14ac:dyDescent="0.25">
      <c r="L38" s="13"/>
    </row>
    <row r="39" spans="12:12" x14ac:dyDescent="0.25">
      <c r="L39" s="13"/>
    </row>
    <row r="40" spans="12:12" x14ac:dyDescent="0.25">
      <c r="L40" s="13"/>
    </row>
    <row r="41" spans="12:12" x14ac:dyDescent="0.25">
      <c r="L41" s="13"/>
    </row>
    <row r="42" spans="12:12" x14ac:dyDescent="0.25">
      <c r="L42" s="13"/>
    </row>
    <row r="43" spans="12:12" x14ac:dyDescent="0.25">
      <c r="L43" s="13"/>
    </row>
    <row r="44" spans="12:12" x14ac:dyDescent="0.25">
      <c r="L44" s="13"/>
    </row>
    <row r="45" spans="12:12" x14ac:dyDescent="0.25">
      <c r="L45" s="13"/>
    </row>
    <row r="46" spans="12:12" x14ac:dyDescent="0.25">
      <c r="L46" s="13"/>
    </row>
    <row r="47" spans="12:12" x14ac:dyDescent="0.25">
      <c r="L47" s="13"/>
    </row>
    <row r="48" spans="12:12" x14ac:dyDescent="0.25">
      <c r="L48" s="13"/>
    </row>
    <row r="49" spans="12:12" x14ac:dyDescent="0.25">
      <c r="L49" s="13"/>
    </row>
    <row r="50" spans="12:12" x14ac:dyDescent="0.25">
      <c r="L50" s="13"/>
    </row>
    <row r="51" spans="12:12" x14ac:dyDescent="0.25">
      <c r="L51" s="13"/>
    </row>
    <row r="52" spans="12:12" x14ac:dyDescent="0.25">
      <c r="L52" s="13"/>
    </row>
    <row r="53" spans="12:12" x14ac:dyDescent="0.25">
      <c r="L53" s="13"/>
    </row>
    <row r="54" spans="12:12" x14ac:dyDescent="0.25">
      <c r="L54" s="13"/>
    </row>
    <row r="55" spans="12:12" x14ac:dyDescent="0.25">
      <c r="L55" s="13"/>
    </row>
    <row r="56" spans="12:12" x14ac:dyDescent="0.25">
      <c r="L56" s="13"/>
    </row>
    <row r="57" spans="12:12" x14ac:dyDescent="0.25">
      <c r="L57" s="13"/>
    </row>
    <row r="58" spans="12:12" x14ac:dyDescent="0.25">
      <c r="L58" s="13"/>
    </row>
    <row r="59" spans="12:12" x14ac:dyDescent="0.25">
      <c r="L59" s="13"/>
    </row>
    <row r="60" spans="12:12" x14ac:dyDescent="0.25">
      <c r="L60" s="13"/>
    </row>
    <row r="61" spans="12:12" x14ac:dyDescent="0.25">
      <c r="L61" s="13"/>
    </row>
    <row r="62" spans="12:12" x14ac:dyDescent="0.25">
      <c r="L62" s="13"/>
    </row>
    <row r="63" spans="12:12" x14ac:dyDescent="0.25">
      <c r="L63" s="13"/>
    </row>
    <row r="64" spans="12:12" x14ac:dyDescent="0.25">
      <c r="L64" s="13"/>
    </row>
    <row r="65" spans="12:12" x14ac:dyDescent="0.25">
      <c r="L65" s="13"/>
    </row>
    <row r="66" spans="12:12" x14ac:dyDescent="0.25">
      <c r="L66" s="13"/>
    </row>
    <row r="67" spans="12:12" x14ac:dyDescent="0.25">
      <c r="L67" s="13"/>
    </row>
    <row r="68" spans="12:12" x14ac:dyDescent="0.25">
      <c r="L68" s="13"/>
    </row>
    <row r="69" spans="12:12" x14ac:dyDescent="0.25">
      <c r="L69" s="13"/>
    </row>
    <row r="70" spans="12:12" x14ac:dyDescent="0.25">
      <c r="L70" s="13"/>
    </row>
    <row r="71" spans="12:12" x14ac:dyDescent="0.25">
      <c r="L71" s="13"/>
    </row>
    <row r="72" spans="12:12" x14ac:dyDescent="0.25">
      <c r="L72" s="13"/>
    </row>
    <row r="73" spans="12:12" x14ac:dyDescent="0.25">
      <c r="L73" s="13"/>
    </row>
    <row r="74" spans="12:12" x14ac:dyDescent="0.25">
      <c r="L74" s="13"/>
    </row>
    <row r="75" spans="12:12" x14ac:dyDescent="0.25">
      <c r="L75" s="13"/>
    </row>
    <row r="76" spans="12:12" x14ac:dyDescent="0.25">
      <c r="L76" s="13"/>
    </row>
    <row r="77" spans="12:12" x14ac:dyDescent="0.25">
      <c r="L77" s="13"/>
    </row>
    <row r="78" spans="12:12" x14ac:dyDescent="0.25">
      <c r="L78" s="13"/>
    </row>
    <row r="79" spans="12:12" x14ac:dyDescent="0.25">
      <c r="L79" s="13"/>
    </row>
    <row r="80" spans="12:12" x14ac:dyDescent="0.25">
      <c r="L80" s="13"/>
    </row>
    <row r="81" spans="12:12" x14ac:dyDescent="0.25">
      <c r="L81" s="13"/>
    </row>
    <row r="82" spans="12:12" x14ac:dyDescent="0.25">
      <c r="L82" s="13"/>
    </row>
    <row r="83" spans="12:12" x14ac:dyDescent="0.25">
      <c r="L83" s="13"/>
    </row>
    <row r="84" spans="12:12" x14ac:dyDescent="0.25">
      <c r="L84" s="13"/>
    </row>
    <row r="85" spans="12:12" x14ac:dyDescent="0.25">
      <c r="L85" s="13"/>
    </row>
    <row r="86" spans="12:12" x14ac:dyDescent="0.25">
      <c r="L86" s="13"/>
    </row>
    <row r="87" spans="12:12" x14ac:dyDescent="0.25">
      <c r="L87" s="13"/>
    </row>
    <row r="88" spans="12:12" x14ac:dyDescent="0.25">
      <c r="L88" s="13"/>
    </row>
    <row r="89" spans="12:12" x14ac:dyDescent="0.25">
      <c r="L89" s="13"/>
    </row>
    <row r="90" spans="12:12" x14ac:dyDescent="0.25">
      <c r="L90" s="13"/>
    </row>
    <row r="91" spans="12:12" x14ac:dyDescent="0.25">
      <c r="L91" s="13"/>
    </row>
    <row r="92" spans="12:12" x14ac:dyDescent="0.25">
      <c r="L92" s="13"/>
    </row>
    <row r="93" spans="12:12" x14ac:dyDescent="0.25">
      <c r="L93" s="13"/>
    </row>
    <row r="94" spans="12:12" x14ac:dyDescent="0.25">
      <c r="L94" s="13"/>
    </row>
    <row r="95" spans="12:12" x14ac:dyDescent="0.25">
      <c r="L95" s="13"/>
    </row>
    <row r="96" spans="12:12" x14ac:dyDescent="0.25">
      <c r="L96" s="13"/>
    </row>
    <row r="97" spans="12:12" x14ac:dyDescent="0.25">
      <c r="L97" s="13"/>
    </row>
    <row r="98" spans="12:12" x14ac:dyDescent="0.25">
      <c r="L98" s="13"/>
    </row>
    <row r="99" spans="12:12" x14ac:dyDescent="0.25">
      <c r="L99" s="13"/>
    </row>
    <row r="100" spans="12:12" x14ac:dyDescent="0.25">
      <c r="L100" s="13"/>
    </row>
    <row r="101" spans="12:12" x14ac:dyDescent="0.25">
      <c r="L101" s="13"/>
    </row>
    <row r="102" spans="12:12" x14ac:dyDescent="0.25">
      <c r="L102" s="13"/>
    </row>
    <row r="103" spans="12:12" x14ac:dyDescent="0.25">
      <c r="L103" s="13"/>
    </row>
    <row r="104" spans="12:12" x14ac:dyDescent="0.25">
      <c r="L104" s="13"/>
    </row>
    <row r="105" spans="12:12" x14ac:dyDescent="0.25">
      <c r="L105" s="13"/>
    </row>
    <row r="106" spans="12:12" x14ac:dyDescent="0.25">
      <c r="L106" s="13"/>
    </row>
    <row r="107" spans="12:12" x14ac:dyDescent="0.25">
      <c r="L107" s="13"/>
    </row>
    <row r="108" spans="12:12" x14ac:dyDescent="0.25">
      <c r="L108" s="13"/>
    </row>
    <row r="109" spans="12:12" x14ac:dyDescent="0.25">
      <c r="L109" s="13"/>
    </row>
    <row r="110" spans="12:12" x14ac:dyDescent="0.25">
      <c r="L110" s="13"/>
    </row>
    <row r="111" spans="12:12" x14ac:dyDescent="0.25">
      <c r="L111" s="13"/>
    </row>
    <row r="112" spans="12:12" x14ac:dyDescent="0.25">
      <c r="L112" s="13"/>
    </row>
    <row r="113" spans="12:12" x14ac:dyDescent="0.25">
      <c r="L113" s="13"/>
    </row>
    <row r="114" spans="12:12" x14ac:dyDescent="0.25">
      <c r="L114" s="13"/>
    </row>
    <row r="115" spans="12:12" x14ac:dyDescent="0.25">
      <c r="L115" s="13"/>
    </row>
    <row r="116" spans="12:12" x14ac:dyDescent="0.25">
      <c r="L116" s="13"/>
    </row>
    <row r="117" spans="12:12" x14ac:dyDescent="0.25">
      <c r="L117" s="13"/>
    </row>
    <row r="118" spans="12:12" x14ac:dyDescent="0.25">
      <c r="L118" s="13"/>
    </row>
    <row r="119" spans="12:12" x14ac:dyDescent="0.25">
      <c r="L119" s="13"/>
    </row>
    <row r="120" spans="12:12" x14ac:dyDescent="0.25">
      <c r="L120" s="13"/>
    </row>
    <row r="121" spans="12:12" x14ac:dyDescent="0.25">
      <c r="L121" s="13"/>
    </row>
    <row r="122" spans="12:12" x14ac:dyDescent="0.25">
      <c r="L122" s="13"/>
    </row>
    <row r="123" spans="12:12" x14ac:dyDescent="0.25">
      <c r="L123" s="13"/>
    </row>
    <row r="124" spans="12:12" x14ac:dyDescent="0.25">
      <c r="L124" s="13"/>
    </row>
    <row r="125" spans="12:12" x14ac:dyDescent="0.25">
      <c r="L125"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L28"/>
  <sheetViews>
    <sheetView zoomScaleNormal="100" workbookViewId="0">
      <pane xSplit="1" ySplit="1" topLeftCell="E2" activePane="bottomRight" state="frozenSplit"/>
      <selection pane="topRight" activeCell="B1" sqref="B1"/>
      <selection pane="bottomLeft" activeCell="A39" sqref="A39"/>
      <selection pane="bottomRight" activeCell="A11" sqref="A11"/>
    </sheetView>
  </sheetViews>
  <sheetFormatPr defaultColWidth="10.54296875" defaultRowHeight="15" x14ac:dyDescent="0.25"/>
  <cols>
    <col min="1" max="1" width="62.453125" style="10" bestFit="1" customWidth="1"/>
    <col min="2" max="9" width="10.54296875" style="10"/>
    <col min="10" max="10" width="10.54296875" style="13"/>
    <col min="11" max="12" width="10.54296875" style="3"/>
    <col min="13" max="16384" width="10.54296875" style="10"/>
  </cols>
  <sheetData>
    <row r="1" spans="1:12" s="4" customFormat="1" ht="15.6" x14ac:dyDescent="0.3">
      <c r="A1" s="6" t="s">
        <v>101</v>
      </c>
      <c r="B1" s="4" t="s">
        <v>12</v>
      </c>
      <c r="C1" s="4" t="s">
        <v>13</v>
      </c>
      <c r="D1" s="38" t="s">
        <v>14</v>
      </c>
      <c r="E1" s="4" t="s">
        <v>15</v>
      </c>
      <c r="F1" s="4" t="s">
        <v>16</v>
      </c>
      <c r="G1" s="4" t="s">
        <v>32</v>
      </c>
      <c r="H1" s="4" t="s">
        <v>35</v>
      </c>
      <c r="I1" s="4" t="s">
        <v>41</v>
      </c>
      <c r="J1" s="7" t="s">
        <v>42</v>
      </c>
      <c r="K1" s="5" t="s">
        <v>58</v>
      </c>
      <c r="L1" s="5" t="s">
        <v>59</v>
      </c>
    </row>
    <row r="2" spans="1:12" s="11" customFormat="1" ht="15.6" x14ac:dyDescent="0.3">
      <c r="A2" s="11" t="s">
        <v>129</v>
      </c>
      <c r="K2" s="12"/>
      <c r="L2" s="12"/>
    </row>
    <row r="3" spans="1:12" x14ac:dyDescent="0.25">
      <c r="A3" s="10" t="s">
        <v>130</v>
      </c>
      <c r="B3" s="10">
        <v>-0.79154000000000002</v>
      </c>
      <c r="C3" s="10">
        <v>1.47777</v>
      </c>
      <c r="D3" s="10">
        <v>1.22821</v>
      </c>
      <c r="E3" s="10">
        <v>2.0459999999999998</v>
      </c>
      <c r="F3" s="10">
        <v>0.82</v>
      </c>
      <c r="G3" s="10">
        <v>1.49</v>
      </c>
      <c r="H3" s="10">
        <v>1.73</v>
      </c>
      <c r="I3" s="10">
        <v>4.629999999999999</v>
      </c>
      <c r="J3" s="13">
        <v>0.99</v>
      </c>
      <c r="K3" s="3">
        <f>J3/I3-1</f>
        <v>-0.78617710583153344</v>
      </c>
      <c r="L3" s="3">
        <f>J3/F3-1</f>
        <v>0.20731707317073167</v>
      </c>
    </row>
    <row r="4" spans="1:12" x14ac:dyDescent="0.25">
      <c r="A4" s="10" t="s">
        <v>131</v>
      </c>
      <c r="B4" s="10">
        <v>2.38307</v>
      </c>
      <c r="C4" s="10">
        <v>-0.80447999999999997</v>
      </c>
      <c r="D4" s="10">
        <v>1.0454000000000001</v>
      </c>
      <c r="E4" s="10">
        <v>-0.13700000000000001</v>
      </c>
      <c r="F4" s="10">
        <v>2.86</v>
      </c>
      <c r="G4" s="10">
        <v>1.26</v>
      </c>
      <c r="H4" s="10">
        <v>-2.09</v>
      </c>
      <c r="I4" s="10">
        <v>-2.2300000000000004</v>
      </c>
      <c r="J4" s="13">
        <v>-1.19</v>
      </c>
      <c r="K4" s="3">
        <f t="shared" ref="K4:K12" si="0">J4/I4-1</f>
        <v>-0.46636771300448443</v>
      </c>
      <c r="L4" s="3">
        <f t="shared" ref="L4:L12" si="1">J4/F4-1</f>
        <v>-1.416083916083916</v>
      </c>
    </row>
    <row r="5" spans="1:12" x14ac:dyDescent="0.25">
      <c r="A5" s="10" t="s">
        <v>132</v>
      </c>
      <c r="B5" s="10">
        <v>1.0294399999999999</v>
      </c>
      <c r="C5" s="10">
        <v>1.00759</v>
      </c>
      <c r="D5" s="10">
        <v>1.12782</v>
      </c>
      <c r="E5" s="10">
        <v>1.2889999999999999</v>
      </c>
      <c r="F5" s="10">
        <v>1.2347699999999999</v>
      </c>
      <c r="G5" s="10">
        <v>1.22</v>
      </c>
      <c r="H5" s="10">
        <v>1.28</v>
      </c>
      <c r="I5" s="10">
        <v>1.2952300000000003</v>
      </c>
      <c r="J5" s="13">
        <v>1.5</v>
      </c>
      <c r="K5" s="3">
        <f t="shared" si="0"/>
        <v>0.15809547339082597</v>
      </c>
      <c r="L5" s="3">
        <f t="shared" si="1"/>
        <v>0.21480113705386428</v>
      </c>
    </row>
    <row r="6" spans="1:12" x14ac:dyDescent="0.25">
      <c r="A6" s="10" t="s">
        <v>133</v>
      </c>
      <c r="B6" s="10">
        <v>0.25012000000000001</v>
      </c>
      <c r="C6" s="10">
        <v>-0.24448</v>
      </c>
      <c r="D6" s="10">
        <v>0.44131999999999999</v>
      </c>
      <c r="E6" s="10">
        <v>0.78</v>
      </c>
      <c r="F6" s="10">
        <v>-0.21937999999999999</v>
      </c>
      <c r="G6" s="10">
        <v>-0.6</v>
      </c>
      <c r="H6" s="10">
        <v>0.83</v>
      </c>
      <c r="I6" s="10">
        <v>-1.3306200000000001</v>
      </c>
      <c r="J6" s="13">
        <v>-0.03</v>
      </c>
      <c r="K6" s="3">
        <f t="shared" si="0"/>
        <v>-0.97745411913243452</v>
      </c>
      <c r="L6" s="3">
        <f t="shared" si="1"/>
        <v>-0.86325098003464307</v>
      </c>
    </row>
    <row r="7" spans="1:12" x14ac:dyDescent="0.25">
      <c r="A7" s="10" t="s">
        <v>134</v>
      </c>
      <c r="B7" s="10">
        <v>0.14813000000000001</v>
      </c>
      <c r="C7" s="10">
        <v>-4.4490000000000002E-2</v>
      </c>
      <c r="D7" s="10">
        <v>0.14371999999999999</v>
      </c>
      <c r="E7" s="10">
        <v>0.372</v>
      </c>
      <c r="F7" s="10">
        <v>0.16689999999999999</v>
      </c>
      <c r="G7" s="10">
        <v>0.18</v>
      </c>
      <c r="H7" s="10">
        <v>0.17</v>
      </c>
      <c r="I7" s="10">
        <v>0.21309999999999993</v>
      </c>
      <c r="J7" s="13">
        <v>0.22</v>
      </c>
      <c r="K7" s="3">
        <f t="shared" si="0"/>
        <v>3.2379164711403341E-2</v>
      </c>
      <c r="L7" s="3">
        <f t="shared" si="1"/>
        <v>0.31815458358298399</v>
      </c>
    </row>
    <row r="8" spans="1:12" x14ac:dyDescent="0.25">
      <c r="A8" s="10" t="s">
        <v>135</v>
      </c>
      <c r="B8" s="10">
        <v>0.24176</v>
      </c>
      <c r="C8" s="10">
        <v>0.19389999999999999</v>
      </c>
      <c r="D8" s="10">
        <v>1.4540299999999999</v>
      </c>
      <c r="E8" s="10">
        <v>-1.522</v>
      </c>
      <c r="F8" s="10">
        <v>0.58592</v>
      </c>
      <c r="G8" s="10">
        <v>2.0499999999999998</v>
      </c>
      <c r="H8" s="10">
        <v>2.1800000000000002</v>
      </c>
      <c r="I8" s="10">
        <v>-1.4559200000000003</v>
      </c>
      <c r="J8" s="13">
        <v>1.37</v>
      </c>
      <c r="K8" s="3">
        <f t="shared" si="0"/>
        <v>-1.9409857684488157</v>
      </c>
      <c r="L8" s="3">
        <f t="shared" si="1"/>
        <v>1.3382031676679413</v>
      </c>
    </row>
    <row r="9" spans="1:12" x14ac:dyDescent="0.25">
      <c r="A9" s="10" t="s">
        <v>136</v>
      </c>
      <c r="B9" s="10">
        <v>-0.85567000000000004</v>
      </c>
      <c r="C9" s="10">
        <v>6.701E-2</v>
      </c>
      <c r="D9" s="10">
        <v>-2.1099800000000002</v>
      </c>
      <c r="E9" s="10">
        <v>-2.4020000000000001</v>
      </c>
      <c r="F9" s="10">
        <v>-3.3047300000000002</v>
      </c>
      <c r="G9" s="10">
        <v>1.65</v>
      </c>
      <c r="H9" s="10">
        <v>-1.08</v>
      </c>
      <c r="I9" s="10">
        <v>-2.526999999999946E-2</v>
      </c>
      <c r="J9" s="13">
        <v>1.3</v>
      </c>
      <c r="K9" s="3">
        <f t="shared" si="0"/>
        <v>-52.444400474872488</v>
      </c>
      <c r="L9" s="3">
        <f t="shared" si="1"/>
        <v>-1.3933755556429723</v>
      </c>
    </row>
    <row r="10" spans="1:12" x14ac:dyDescent="0.25">
      <c r="A10" s="10" t="s">
        <v>137</v>
      </c>
      <c r="B10" s="10">
        <v>6.9498600000000001</v>
      </c>
      <c r="C10" s="10">
        <v>-3.1633</v>
      </c>
      <c r="D10" s="10">
        <v>-2.5252400000000002</v>
      </c>
      <c r="E10" s="10">
        <v>-3.2970000000000002</v>
      </c>
      <c r="F10" s="10">
        <v>4.3353599999999997</v>
      </c>
      <c r="G10" s="10">
        <v>-1.67</v>
      </c>
      <c r="H10" s="10">
        <v>-3.73</v>
      </c>
      <c r="I10" s="10">
        <v>-3.2053599999999993</v>
      </c>
      <c r="J10" s="13">
        <v>2.5</v>
      </c>
      <c r="K10" s="3">
        <f t="shared" si="0"/>
        <v>-1.7799435944792474</v>
      </c>
      <c r="L10" s="3">
        <f t="shared" si="1"/>
        <v>-0.42334661942722174</v>
      </c>
    </row>
    <row r="11" spans="1:12" x14ac:dyDescent="0.25">
      <c r="A11" s="10" t="s">
        <v>138</v>
      </c>
      <c r="B11" s="10">
        <v>-4.83596</v>
      </c>
      <c r="C11" s="10">
        <v>1.3700300000000001</v>
      </c>
      <c r="D11" s="10">
        <v>2.2540499999999999</v>
      </c>
      <c r="E11" s="10">
        <v>5.9459999999999997</v>
      </c>
      <c r="F11" s="10">
        <v>0.20008999999999999</v>
      </c>
      <c r="G11" s="10">
        <v>-1.21</v>
      </c>
      <c r="H11" s="10">
        <v>-1.35</v>
      </c>
      <c r="I11" s="10">
        <v>3.8599100000000002</v>
      </c>
      <c r="J11" s="13">
        <v>-6.85</v>
      </c>
      <c r="K11" s="3">
        <f t="shared" si="0"/>
        <v>-2.7746527768782174</v>
      </c>
      <c r="L11" s="3">
        <f t="shared" si="1"/>
        <v>-35.234594432505375</v>
      </c>
    </row>
    <row r="12" spans="1:12" x14ac:dyDescent="0.25">
      <c r="A12" s="10" t="s">
        <v>139</v>
      </c>
      <c r="B12" s="10">
        <v>-0.52107000000000003</v>
      </c>
      <c r="C12" s="10">
        <v>9.2300000000000004E-3</v>
      </c>
      <c r="D12" s="10">
        <v>0.25968000000000002</v>
      </c>
      <c r="E12" s="10">
        <v>-1.302</v>
      </c>
      <c r="F12" s="10">
        <v>-0.13431000000000001</v>
      </c>
      <c r="G12" s="10">
        <v>-0.35</v>
      </c>
      <c r="H12" s="10">
        <v>-0.33</v>
      </c>
      <c r="I12" s="10">
        <v>-1.5356899999999998</v>
      </c>
      <c r="J12" s="13">
        <v>-0.54</v>
      </c>
      <c r="K12" s="3">
        <f t="shared" si="0"/>
        <v>-0.64836653230795271</v>
      </c>
      <c r="L12" s="3">
        <f t="shared" si="1"/>
        <v>3.0205494750949295</v>
      </c>
    </row>
    <row r="13" spans="1:12" s="4" customFormat="1" ht="15.6" x14ac:dyDescent="0.3">
      <c r="A13" s="4" t="s">
        <v>140</v>
      </c>
      <c r="B13" s="4">
        <v>1.5915299999999999</v>
      </c>
      <c r="C13" s="4">
        <v>0.67329000000000006</v>
      </c>
      <c r="D13" s="4">
        <v>2.2736100000000001</v>
      </c>
      <c r="E13" s="4">
        <v>1.91</v>
      </c>
      <c r="F13" s="4">
        <v>3.6861100000000002</v>
      </c>
      <c r="G13" s="4">
        <v>2.73</v>
      </c>
      <c r="H13" s="4">
        <v>-0.36</v>
      </c>
      <c r="I13" s="4">
        <v>2.4138900000000003</v>
      </c>
      <c r="J13" s="7">
        <v>-0.2</v>
      </c>
      <c r="K13" s="5">
        <f>J13/I13-1</f>
        <v>-1.0828538168682085</v>
      </c>
      <c r="L13" s="5">
        <f>J13/F13-1</f>
        <v>-1.0542577405449105</v>
      </c>
    </row>
    <row r="14" spans="1:12" s="11" customFormat="1" ht="15.6" x14ac:dyDescent="0.3">
      <c r="A14" s="11" t="s">
        <v>141</v>
      </c>
      <c r="K14" s="12"/>
      <c r="L14" s="12"/>
    </row>
    <row r="15" spans="1:12" x14ac:dyDescent="0.25">
      <c r="A15" s="10" t="s">
        <v>142</v>
      </c>
      <c r="B15" s="10">
        <v>1.15E-3</v>
      </c>
      <c r="C15" s="10">
        <v>3.0000000000000001E-5</v>
      </c>
      <c r="D15" s="10">
        <v>0</v>
      </c>
      <c r="E15" s="10">
        <v>1.72</v>
      </c>
      <c r="F15" s="10">
        <v>0</v>
      </c>
      <c r="G15" s="10">
        <v>0.02</v>
      </c>
      <c r="H15" s="10">
        <v>0.43</v>
      </c>
      <c r="I15" s="10">
        <v>1.7500000000000002</v>
      </c>
      <c r="J15" s="13">
        <v>1.42</v>
      </c>
      <c r="K15" s="3">
        <f t="shared" ref="K15:K18" si="2">J15/I15-1</f>
        <v>-0.18857142857142872</v>
      </c>
      <c r="L15" s="3" t="e">
        <f t="shared" ref="L15:L18" si="3">J15/F15-1</f>
        <v>#DIV/0!</v>
      </c>
    </row>
    <row r="16" spans="1:12" x14ac:dyDescent="0.25">
      <c r="A16" s="10" t="s">
        <v>143</v>
      </c>
      <c r="B16" s="10">
        <v>1.15E-3</v>
      </c>
      <c r="C16" s="10">
        <v>3.0000000000000001E-5</v>
      </c>
      <c r="D16" s="10">
        <v>0</v>
      </c>
      <c r="E16" s="10">
        <v>1.72</v>
      </c>
      <c r="F16" s="10">
        <v>0</v>
      </c>
      <c r="G16" s="10">
        <v>0.02</v>
      </c>
      <c r="H16" s="10">
        <v>0.02</v>
      </c>
      <c r="I16" s="10">
        <v>1.29</v>
      </c>
      <c r="J16" s="13">
        <v>1.42</v>
      </c>
      <c r="K16" s="3">
        <f t="shared" si="2"/>
        <v>0.10077519379844957</v>
      </c>
      <c r="L16" s="3" t="e">
        <f t="shared" si="3"/>
        <v>#DIV/0!</v>
      </c>
    </row>
    <row r="17" spans="1:12" x14ac:dyDescent="0.25">
      <c r="A17" s="10" t="s">
        <v>144</v>
      </c>
      <c r="B17" s="10">
        <v>0.75741999999999998</v>
      </c>
      <c r="C17" s="10">
        <v>0.32103999999999999</v>
      </c>
      <c r="D17" s="10">
        <v>2.87181</v>
      </c>
      <c r="E17" s="10">
        <v>3.6339999999999999</v>
      </c>
      <c r="F17" s="10">
        <v>0.40576000000000001</v>
      </c>
      <c r="G17" s="10">
        <v>1.53</v>
      </c>
      <c r="H17" s="10">
        <v>3.16</v>
      </c>
      <c r="I17" s="10">
        <v>5.604239999999999</v>
      </c>
      <c r="J17" s="13">
        <v>3.5</v>
      </c>
      <c r="K17" s="3">
        <f t="shared" si="2"/>
        <v>-0.37547285626596993</v>
      </c>
      <c r="L17" s="3">
        <f t="shared" si="3"/>
        <v>7.6257886435331237</v>
      </c>
    </row>
    <row r="18" spans="1:12" x14ac:dyDescent="0.25">
      <c r="A18" s="10" t="s">
        <v>145</v>
      </c>
      <c r="B18" s="10">
        <v>0.75741999999999998</v>
      </c>
      <c r="C18" s="10">
        <v>0.32103999999999999</v>
      </c>
      <c r="D18" s="10">
        <v>2.87181</v>
      </c>
      <c r="E18" s="10">
        <v>3.6339999999999999</v>
      </c>
      <c r="F18" s="10">
        <v>0.40576000000000001</v>
      </c>
      <c r="G18" s="10">
        <v>1.53</v>
      </c>
      <c r="H18" s="10">
        <v>3.16</v>
      </c>
      <c r="I18" s="10">
        <v>5.604239999999999</v>
      </c>
      <c r="J18" s="13">
        <v>3.5</v>
      </c>
      <c r="K18" s="3">
        <f t="shared" si="2"/>
        <v>-0.37547285626596993</v>
      </c>
      <c r="L18" s="3">
        <f t="shared" si="3"/>
        <v>7.6257886435331237</v>
      </c>
    </row>
    <row r="19" spans="1:12" s="4" customFormat="1" ht="15.6" x14ac:dyDescent="0.3">
      <c r="A19" s="4" t="s">
        <v>146</v>
      </c>
      <c r="B19" s="4">
        <v>-0.75627</v>
      </c>
      <c r="C19" s="4">
        <v>-0.32101000000000002</v>
      </c>
      <c r="D19" s="4">
        <v>-2.87181</v>
      </c>
      <c r="E19" s="4">
        <v>-1.915</v>
      </c>
      <c r="F19" s="4">
        <v>-0.40576000000000001</v>
      </c>
      <c r="G19" s="4">
        <v>-1.51</v>
      </c>
      <c r="H19" s="4">
        <v>-2.73</v>
      </c>
      <c r="I19" s="4">
        <v>-3.8542399999999994</v>
      </c>
      <c r="J19" s="7">
        <v>-2.08</v>
      </c>
      <c r="K19" s="5">
        <f>J19/I19-1</f>
        <v>-0.46033459255261733</v>
      </c>
      <c r="L19" s="5">
        <f>J19/F19-1</f>
        <v>4.1261829652996846</v>
      </c>
    </row>
    <row r="20" spans="1:12" s="11" customFormat="1" ht="15.6" x14ac:dyDescent="0.3">
      <c r="A20" s="11" t="s">
        <v>147</v>
      </c>
      <c r="K20" s="12"/>
      <c r="L20" s="12"/>
    </row>
    <row r="21" spans="1:12" x14ac:dyDescent="0.25">
      <c r="A21" s="10" t="s">
        <v>148</v>
      </c>
      <c r="B21" s="10">
        <v>0.77386999999999995</v>
      </c>
      <c r="C21" s="10">
        <v>1.6880299999999999</v>
      </c>
      <c r="D21" s="10">
        <v>7.9430000000000001E-2</v>
      </c>
      <c r="E21" s="10">
        <v>0.316</v>
      </c>
      <c r="F21" s="10">
        <v>0.38113999999999998</v>
      </c>
      <c r="G21" s="10">
        <v>1.76</v>
      </c>
      <c r="H21" s="10">
        <v>4.93</v>
      </c>
      <c r="I21" s="10">
        <v>-1.1711399999999994</v>
      </c>
      <c r="J21" s="13">
        <v>2.96</v>
      </c>
      <c r="K21" s="3">
        <f t="shared" ref="K21:K22" si="4">J21/I21-1</f>
        <v>-3.5274518844886193</v>
      </c>
      <c r="L21" s="3">
        <f t="shared" ref="L21:L22" si="5">J21/F21-1</f>
        <v>6.766175158734324</v>
      </c>
    </row>
    <row r="22" spans="1:12" x14ac:dyDescent="0.25">
      <c r="A22" s="10" t="s">
        <v>149</v>
      </c>
      <c r="B22" s="10">
        <v>1.2719499999999999</v>
      </c>
      <c r="C22" s="10">
        <v>1.9796499999999999</v>
      </c>
      <c r="D22" s="10">
        <v>-4.8059999999999999E-2</v>
      </c>
      <c r="E22" s="10">
        <v>0</v>
      </c>
      <c r="F22" s="10">
        <v>3.7493599999999998</v>
      </c>
      <c r="G22" s="10">
        <v>1.48</v>
      </c>
      <c r="H22" s="10">
        <v>-1.01</v>
      </c>
      <c r="I22" s="10">
        <v>1.0640000000000649E-2</v>
      </c>
      <c r="J22" s="13">
        <v>1.83</v>
      </c>
      <c r="K22" s="3">
        <f t="shared" si="4"/>
        <v>170.99248120299703</v>
      </c>
      <c r="L22" s="3">
        <f t="shared" si="5"/>
        <v>-0.51191670045021009</v>
      </c>
    </row>
    <row r="23" spans="1:12" s="4" customFormat="1" ht="15.6" x14ac:dyDescent="0.3">
      <c r="A23" s="4" t="s">
        <v>150</v>
      </c>
      <c r="B23" s="4">
        <v>-0.49808000000000002</v>
      </c>
      <c r="C23" s="4">
        <v>-0.29161999999999999</v>
      </c>
      <c r="D23" s="4">
        <v>0.12748999999999999</v>
      </c>
      <c r="E23" s="4">
        <v>0.316</v>
      </c>
      <c r="F23" s="4">
        <v>-3.36822</v>
      </c>
      <c r="G23" s="4">
        <v>0.26</v>
      </c>
      <c r="H23" s="4">
        <v>3.92</v>
      </c>
      <c r="I23" s="4">
        <v>0.8582200000000002</v>
      </c>
      <c r="J23" s="7">
        <v>1.1299999999999999</v>
      </c>
      <c r="K23" s="5">
        <f>J23/I23-1</f>
        <v>0.31667870709142143</v>
      </c>
      <c r="L23" s="5">
        <f>J23/F23-1</f>
        <v>-1.3354887744862272</v>
      </c>
    </row>
    <row r="24" spans="1:12" s="11" customFormat="1" ht="15.6" x14ac:dyDescent="0.3">
      <c r="A24" s="11" t="s">
        <v>151</v>
      </c>
      <c r="K24" s="12"/>
      <c r="L24" s="12"/>
    </row>
    <row r="25" spans="1:12" x14ac:dyDescent="0.25">
      <c r="A25" s="10" t="s">
        <v>152</v>
      </c>
      <c r="B25" s="10">
        <v>0.33717999999999998</v>
      </c>
      <c r="C25" s="10">
        <v>6.0659999999999999E-2</v>
      </c>
      <c r="D25" s="10">
        <v>-0.47071000000000002</v>
      </c>
      <c r="E25" s="10">
        <v>0.311</v>
      </c>
      <c r="F25" s="10">
        <v>-8.7870000000000004E-2</v>
      </c>
      <c r="G25" s="10">
        <v>1.48</v>
      </c>
      <c r="H25" s="10">
        <v>0.83</v>
      </c>
      <c r="I25" s="10">
        <v>-0.58213000000000015</v>
      </c>
      <c r="J25" s="13">
        <v>-1.1399999999999999</v>
      </c>
      <c r="K25" s="3">
        <f t="shared" ref="K25:K27" si="6">J25/I25-1</f>
        <v>0.95832545994880802</v>
      </c>
      <c r="L25" s="3">
        <f t="shared" ref="L25:L27" si="7">J25/F25-1</f>
        <v>11.973711164219869</v>
      </c>
    </row>
    <row r="26" spans="1:12" x14ac:dyDescent="0.25">
      <c r="A26" s="10" t="s">
        <v>153</v>
      </c>
      <c r="B26" s="10">
        <v>0.86524000000000001</v>
      </c>
      <c r="C26" s="10">
        <v>1.20218</v>
      </c>
      <c r="D26" s="10">
        <v>2.4000000000000001E-4</v>
      </c>
      <c r="E26" s="10">
        <v>0.79200000000000004</v>
      </c>
      <c r="F26" s="10">
        <v>0.98677000000000004</v>
      </c>
      <c r="G26" s="10">
        <v>0.9</v>
      </c>
      <c r="H26" s="10">
        <v>2.38</v>
      </c>
      <c r="I26" s="10">
        <v>3.214</v>
      </c>
      <c r="J26" s="13">
        <v>2.62</v>
      </c>
      <c r="K26" s="3">
        <f t="shared" si="6"/>
        <v>-0.18481642812694454</v>
      </c>
      <c r="L26" s="3">
        <f t="shared" si="7"/>
        <v>1.655127334637251</v>
      </c>
    </row>
    <row r="27" spans="1:12" x14ac:dyDescent="0.25">
      <c r="A27" s="10" t="s">
        <v>154</v>
      </c>
      <c r="B27" s="10">
        <v>1.20242</v>
      </c>
      <c r="C27" s="10">
        <v>1.26284</v>
      </c>
      <c r="D27" s="10">
        <v>-0.47047</v>
      </c>
      <c r="E27" s="10">
        <v>0.98699999999999999</v>
      </c>
      <c r="F27" s="10">
        <v>0.89890000000000003</v>
      </c>
      <c r="G27" s="10">
        <v>2.38</v>
      </c>
      <c r="H27" s="10">
        <v>3.21</v>
      </c>
      <c r="I27" s="10">
        <v>2.62</v>
      </c>
      <c r="J27" s="13">
        <v>1.48</v>
      </c>
      <c r="K27" s="3">
        <f t="shared" si="6"/>
        <v>-0.43511450381679395</v>
      </c>
      <c r="L27" s="3">
        <f t="shared" si="7"/>
        <v>0.64645678050951161</v>
      </c>
    </row>
    <row r="28" spans="1:12" x14ac:dyDescent="0.25">
      <c r="K28" s="10"/>
      <c r="L28" s="10"/>
    </row>
  </sheetData>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workbookViewId="0">
      <pane xSplit="1" ySplit="1" topLeftCell="B2" activePane="bottomRight" state="frozenSplit"/>
      <selection pane="topRight" activeCell="B1" sqref="B1"/>
      <selection pane="bottomLeft" activeCell="A2" sqref="A2"/>
      <selection pane="bottomRight" activeCell="A25" sqref="A25"/>
    </sheetView>
  </sheetViews>
  <sheetFormatPr defaultColWidth="10.54296875" defaultRowHeight="15" x14ac:dyDescent="0.25"/>
  <cols>
    <col min="1" max="1" width="62.453125" style="10" bestFit="1" customWidth="1"/>
    <col min="2" max="4" width="10.54296875" style="10"/>
    <col min="5" max="5" width="10.54296875" style="13"/>
    <col min="6" max="6" width="10.54296875" style="10"/>
    <col min="7" max="7" width="10.54296875" style="3"/>
    <col min="8" max="16384" width="10.54296875" style="10"/>
  </cols>
  <sheetData>
    <row r="1" spans="1:7" s="4" customFormat="1" ht="15.6" x14ac:dyDescent="0.3">
      <c r="A1" s="6" t="s">
        <v>101</v>
      </c>
      <c r="B1" s="37">
        <v>2014</v>
      </c>
      <c r="C1" s="37">
        <v>2015</v>
      </c>
      <c r="D1" s="37">
        <v>2016</v>
      </c>
      <c r="E1" s="37">
        <v>2017</v>
      </c>
      <c r="G1" s="5" t="s">
        <v>59</v>
      </c>
    </row>
    <row r="2" spans="1:7" s="11" customFormat="1" ht="15.6" x14ac:dyDescent="0.3">
      <c r="A2" s="11" t="s">
        <v>129</v>
      </c>
      <c r="G2" s="12"/>
    </row>
    <row r="3" spans="1:7" x14ac:dyDescent="0.25">
      <c r="A3" s="10" t="s">
        <v>130</v>
      </c>
      <c r="B3" s="36">
        <v>3.282</v>
      </c>
      <c r="C3" s="36">
        <v>4.1429999999999998</v>
      </c>
      <c r="D3" s="36">
        <v>3.9609999999999999</v>
      </c>
      <c r="E3" s="13">
        <v>8.67</v>
      </c>
      <c r="G3" s="3">
        <f>E3/D3-1</f>
        <v>1.1888412017167385</v>
      </c>
    </row>
    <row r="4" spans="1:7" x14ac:dyDescent="0.25">
      <c r="A4" s="10" t="s">
        <v>131</v>
      </c>
      <c r="B4" s="36">
        <v>-1.194</v>
      </c>
      <c r="C4" s="36">
        <v>1.2170000000000001</v>
      </c>
      <c r="D4" s="36">
        <v>2.371</v>
      </c>
      <c r="E4" s="13">
        <v>-0.2</v>
      </c>
      <c r="G4" s="3">
        <f t="shared" ref="G4:G13" si="0">E4/D4-1</f>
        <v>-1.0843525938422607</v>
      </c>
    </row>
    <row r="5" spans="1:7" x14ac:dyDescent="0.25">
      <c r="A5" s="10" t="s">
        <v>132</v>
      </c>
      <c r="B5" s="36">
        <v>3.3780000000000001</v>
      </c>
      <c r="C5" s="36">
        <v>3.6070000000000002</v>
      </c>
      <c r="D5" s="36">
        <v>4.4530000000000003</v>
      </c>
      <c r="E5" s="13">
        <v>5.03</v>
      </c>
      <c r="G5" s="3">
        <f t="shared" si="0"/>
        <v>0.12957556703346063</v>
      </c>
    </row>
    <row r="6" spans="1:7" x14ac:dyDescent="0.25">
      <c r="A6" s="10" t="s">
        <v>133</v>
      </c>
      <c r="B6" s="36">
        <v>-4.3999999999999997E-2</v>
      </c>
      <c r="C6" s="36">
        <v>8.9999999999999993E-3</v>
      </c>
      <c r="D6" s="36">
        <v>1.202</v>
      </c>
      <c r="E6" s="13">
        <v>-1.32</v>
      </c>
      <c r="G6" s="3">
        <f t="shared" si="0"/>
        <v>-2.0981697171381031</v>
      </c>
    </row>
    <row r="7" spans="1:7" x14ac:dyDescent="0.25">
      <c r="A7" s="10" t="s">
        <v>134</v>
      </c>
      <c r="B7" s="36">
        <v>0.66500000000000004</v>
      </c>
      <c r="C7" s="36">
        <v>0.61</v>
      </c>
      <c r="D7" s="36">
        <v>0.61899999999999999</v>
      </c>
      <c r="E7" s="13">
        <v>0.73</v>
      </c>
      <c r="G7" s="3">
        <f t="shared" si="0"/>
        <v>0.17932148626817446</v>
      </c>
    </row>
    <row r="8" spans="1:7" x14ac:dyDescent="0.25">
      <c r="A8" s="10" t="s">
        <v>155</v>
      </c>
      <c r="B8" s="36">
        <v>0.10100000000000001</v>
      </c>
      <c r="C8" s="36">
        <v>-0.111</v>
      </c>
      <c r="D8" s="36">
        <v>-4.5999999999999999E-2</v>
      </c>
      <c r="E8" s="13">
        <v>-0.04</v>
      </c>
      <c r="G8" s="3">
        <f t="shared" si="0"/>
        <v>-0.13043478260869557</v>
      </c>
    </row>
    <row r="9" spans="1:7" x14ac:dyDescent="0.25">
      <c r="A9" s="10" t="s">
        <v>135</v>
      </c>
      <c r="B9" s="36">
        <v>-0.71599999999999997</v>
      </c>
      <c r="C9" s="36">
        <v>-0.26200000000000001</v>
      </c>
      <c r="D9" s="36">
        <v>0.36799999999999999</v>
      </c>
      <c r="E9" s="13">
        <v>3.36</v>
      </c>
      <c r="G9" s="3">
        <f t="shared" si="0"/>
        <v>8.1304347826086953</v>
      </c>
    </row>
    <row r="10" spans="1:7" x14ac:dyDescent="0.25">
      <c r="A10" s="10" t="s">
        <v>136</v>
      </c>
      <c r="B10" s="36">
        <v>-1.0269999999999999</v>
      </c>
      <c r="C10" s="36">
        <v>3.8330000000000002</v>
      </c>
      <c r="D10" s="36">
        <v>-5.3</v>
      </c>
      <c r="E10" s="13">
        <v>-2.76</v>
      </c>
      <c r="G10" s="3">
        <f t="shared" si="0"/>
        <v>-0.47924528301886793</v>
      </c>
    </row>
    <row r="11" spans="1:7" s="1" customFormat="1" x14ac:dyDescent="0.25">
      <c r="A11" s="10" t="s">
        <v>137</v>
      </c>
      <c r="B11" s="33">
        <v>-2.661</v>
      </c>
      <c r="C11" s="33">
        <v>-1.4490000000000001</v>
      </c>
      <c r="D11" s="33">
        <v>-2.0350000000000001</v>
      </c>
      <c r="E11" s="8">
        <v>-4.2699999999999996</v>
      </c>
      <c r="G11" s="3">
        <f t="shared" si="0"/>
        <v>1.0982800982800978</v>
      </c>
    </row>
    <row r="12" spans="1:7" s="1" customFormat="1" x14ac:dyDescent="0.25">
      <c r="A12" s="10" t="s">
        <v>138</v>
      </c>
      <c r="B12" s="33">
        <v>-0.78900000000000003</v>
      </c>
      <c r="C12" s="33">
        <v>-3.234</v>
      </c>
      <c r="D12" s="33">
        <v>4.734</v>
      </c>
      <c r="E12" s="8">
        <v>1.5</v>
      </c>
      <c r="G12" s="3">
        <f t="shared" si="0"/>
        <v>-0.6831432192648923</v>
      </c>
    </row>
    <row r="13" spans="1:7" x14ac:dyDescent="0.25">
      <c r="A13" s="10" t="s">
        <v>139</v>
      </c>
      <c r="B13" s="36">
        <v>0</v>
      </c>
      <c r="C13" s="36">
        <v>-1.724</v>
      </c>
      <c r="D13" s="36">
        <v>-1.554</v>
      </c>
      <c r="E13" s="13">
        <v>-2.35</v>
      </c>
      <c r="G13" s="3">
        <f t="shared" si="0"/>
        <v>0.51222651222651217</v>
      </c>
    </row>
    <row r="14" spans="1:7" s="4" customFormat="1" ht="15.6" x14ac:dyDescent="0.3">
      <c r="A14" s="4" t="s">
        <v>140</v>
      </c>
      <c r="B14" s="32">
        <v>2.0880000000000001</v>
      </c>
      <c r="C14" s="32">
        <v>5.36</v>
      </c>
      <c r="D14" s="32">
        <v>6.3310000000000004</v>
      </c>
      <c r="E14" s="7">
        <v>8.4700000000000006</v>
      </c>
      <c r="G14" s="5">
        <f>E14/D14-1</f>
        <v>0.33786131732743652</v>
      </c>
    </row>
    <row r="15" spans="1:7" s="11" customFormat="1" ht="15.6" x14ac:dyDescent="0.3">
      <c r="A15" s="11" t="s">
        <v>141</v>
      </c>
      <c r="G15" s="12"/>
    </row>
    <row r="16" spans="1:7" s="1" customFormat="1" x14ac:dyDescent="0.25">
      <c r="A16" s="10" t="s">
        <v>156</v>
      </c>
      <c r="B16" s="33">
        <v>1.056</v>
      </c>
      <c r="C16" s="33">
        <v>9.8000000000000004E-2</v>
      </c>
      <c r="D16" s="33">
        <v>1.7210000000000001</v>
      </c>
      <c r="E16" s="8">
        <v>2.2000000000000002</v>
      </c>
      <c r="G16" s="3">
        <f t="shared" ref="G16:G19" si="1">E16/D16-1</f>
        <v>0.27832655432887865</v>
      </c>
    </row>
    <row r="17" spans="1:7" s="1" customFormat="1" x14ac:dyDescent="0.25">
      <c r="A17" s="10" t="s">
        <v>143</v>
      </c>
      <c r="B17" s="33">
        <v>1.0529999999999999</v>
      </c>
      <c r="C17" s="33">
        <v>9.8000000000000004E-2</v>
      </c>
      <c r="D17" s="33">
        <v>1.7210000000000001</v>
      </c>
      <c r="E17" s="8">
        <v>1.33</v>
      </c>
      <c r="G17" s="3">
        <f t="shared" si="1"/>
        <v>-0.22719349215572338</v>
      </c>
    </row>
    <row r="18" spans="1:7" x14ac:dyDescent="0.25">
      <c r="A18" s="10" t="s">
        <v>144</v>
      </c>
      <c r="B18" s="36">
        <v>3.0760000000000001</v>
      </c>
      <c r="C18" s="36">
        <v>10.537000000000001</v>
      </c>
      <c r="D18" s="36">
        <v>7.585</v>
      </c>
      <c r="E18" s="13">
        <v>10.7</v>
      </c>
      <c r="G18" s="3">
        <f t="shared" si="1"/>
        <v>0.41067897165458134</v>
      </c>
    </row>
    <row r="19" spans="1:7" x14ac:dyDescent="0.25">
      <c r="A19" s="10" t="s">
        <v>145</v>
      </c>
      <c r="B19" s="36">
        <v>3.0760000000000001</v>
      </c>
      <c r="C19" s="36">
        <v>10.537000000000001</v>
      </c>
      <c r="D19" s="36">
        <v>7.585</v>
      </c>
      <c r="E19" s="13">
        <v>10.7</v>
      </c>
      <c r="G19" s="3">
        <f t="shared" si="1"/>
        <v>0.41067897165458134</v>
      </c>
    </row>
    <row r="20" spans="1:7" s="4" customFormat="1" ht="15.6" x14ac:dyDescent="0.3">
      <c r="A20" s="4" t="s">
        <v>146</v>
      </c>
      <c r="B20" s="32">
        <v>-2.02</v>
      </c>
      <c r="C20" s="32">
        <v>-10.439</v>
      </c>
      <c r="D20" s="32">
        <v>-5.8639999999999999</v>
      </c>
      <c r="E20" s="7">
        <v>-8.5</v>
      </c>
      <c r="G20" s="5">
        <f>E20/D20-1</f>
        <v>0.44952251023192358</v>
      </c>
    </row>
    <row r="21" spans="1:7" s="11" customFormat="1" ht="15.6" x14ac:dyDescent="0.3">
      <c r="A21" s="11" t="s">
        <v>147</v>
      </c>
      <c r="G21" s="12"/>
    </row>
    <row r="22" spans="1:7" x14ac:dyDescent="0.25">
      <c r="A22" s="10" t="s">
        <v>148</v>
      </c>
      <c r="B22" s="36">
        <v>1.472</v>
      </c>
      <c r="C22" s="36">
        <v>7.9329999999999998</v>
      </c>
      <c r="D22" s="36">
        <v>3.5779999999999998</v>
      </c>
      <c r="E22" s="13">
        <v>5.9</v>
      </c>
      <c r="G22" s="3">
        <f t="shared" ref="G22:G26" si="2">E22/D22-1</f>
        <v>0.64896590273896049</v>
      </c>
    </row>
    <row r="23" spans="1:7" x14ac:dyDescent="0.25">
      <c r="A23" s="10" t="s">
        <v>149</v>
      </c>
      <c r="B23" s="36">
        <v>3.6419999999999999</v>
      </c>
      <c r="C23" s="36">
        <v>3.6709999999999998</v>
      </c>
      <c r="D23" s="36">
        <v>3.9239999999999999</v>
      </c>
      <c r="E23" s="13">
        <v>4.2300000000000004</v>
      </c>
      <c r="G23" s="3">
        <f t="shared" si="2"/>
        <v>7.7981651376146877E-2</v>
      </c>
    </row>
    <row r="24" spans="1:7" x14ac:dyDescent="0.25">
      <c r="A24" s="10" t="s">
        <v>157</v>
      </c>
      <c r="B24" s="36">
        <v>2.2890000000000001</v>
      </c>
      <c r="C24" s="36">
        <v>1.669</v>
      </c>
      <c r="D24" s="36">
        <v>1.87</v>
      </c>
      <c r="E24" s="13">
        <v>0.32</v>
      </c>
      <c r="G24" s="3">
        <f t="shared" si="2"/>
        <v>-0.82887700534759357</v>
      </c>
    </row>
    <row r="25" spans="1:7" x14ac:dyDescent="0.25">
      <c r="A25" s="10" t="s">
        <v>158</v>
      </c>
      <c r="B25" s="36">
        <v>0.68</v>
      </c>
      <c r="C25" s="36">
        <v>1.37</v>
      </c>
      <c r="D25" s="36">
        <v>1.397</v>
      </c>
      <c r="E25" s="13">
        <v>2.17</v>
      </c>
      <c r="G25" s="3">
        <f t="shared" si="2"/>
        <v>0.5533285612025769</v>
      </c>
    </row>
    <row r="26" spans="1:7" x14ac:dyDescent="0.25">
      <c r="A26" s="10" t="s">
        <v>159</v>
      </c>
      <c r="B26" s="36">
        <v>0.67400000000000004</v>
      </c>
      <c r="C26" s="36">
        <v>0.63100000000000001</v>
      </c>
      <c r="D26" s="36">
        <v>0.65600000000000003</v>
      </c>
      <c r="E26" s="13">
        <v>0.73</v>
      </c>
      <c r="G26" s="3">
        <f t="shared" si="2"/>
        <v>0.11280487804878048</v>
      </c>
    </row>
    <row r="27" spans="1:7" s="4" customFormat="1" ht="15.6" x14ac:dyDescent="0.3">
      <c r="A27" s="4" t="s">
        <v>150</v>
      </c>
      <c r="B27" s="32">
        <v>-2.17</v>
      </c>
      <c r="C27" s="32">
        <v>4.2629999999999999</v>
      </c>
      <c r="D27" s="32">
        <v>-0.34599999999999997</v>
      </c>
      <c r="E27" s="7">
        <v>1.67</v>
      </c>
      <c r="G27" s="5">
        <f>E27/D27-1</f>
        <v>-5.8265895953757223</v>
      </c>
    </row>
    <row r="28" spans="1:7" s="11" customFormat="1" ht="15.6" x14ac:dyDescent="0.3">
      <c r="A28" s="11" t="s">
        <v>151</v>
      </c>
      <c r="G28" s="12"/>
    </row>
    <row r="29" spans="1:7" x14ac:dyDescent="0.25">
      <c r="A29" s="10" t="s">
        <v>152</v>
      </c>
      <c r="B29" s="36">
        <v>-2.1030000000000002</v>
      </c>
      <c r="C29" s="36">
        <v>-0.81599999999999995</v>
      </c>
      <c r="D29" s="36">
        <v>0.122</v>
      </c>
      <c r="E29" s="13">
        <v>1.64</v>
      </c>
      <c r="G29" s="3">
        <f t="shared" ref="G29:G31" si="3">E29/D29-1</f>
        <v>12.442622950819672</v>
      </c>
    </row>
    <row r="30" spans="1:7" x14ac:dyDescent="0.25">
      <c r="A30" s="10" t="s">
        <v>153</v>
      </c>
      <c r="B30" s="36">
        <v>3.7850000000000001</v>
      </c>
      <c r="C30" s="36">
        <v>1.6819999999999999</v>
      </c>
      <c r="D30" s="36">
        <v>0.86499999999999999</v>
      </c>
      <c r="E30" s="13">
        <v>0.98</v>
      </c>
      <c r="G30" s="3">
        <f t="shared" si="3"/>
        <v>0.13294797687861282</v>
      </c>
    </row>
    <row r="31" spans="1:7" x14ac:dyDescent="0.25">
      <c r="A31" s="10" t="s">
        <v>154</v>
      </c>
      <c r="B31" s="36">
        <v>1.6819999999999999</v>
      </c>
      <c r="C31" s="36">
        <v>0.86499999999999999</v>
      </c>
      <c r="D31" s="36">
        <v>0.98699999999999999</v>
      </c>
      <c r="E31" s="13">
        <v>2.62</v>
      </c>
      <c r="G31" s="3">
        <f t="shared" si="3"/>
        <v>1.6545086119554204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
  <sheetViews>
    <sheetView workbookViewId="0">
      <pane xSplit="1" ySplit="1" topLeftCell="D2" activePane="bottomRight" state="frozenSplit"/>
      <selection pane="topRight" activeCell="B1" sqref="B1"/>
      <selection pane="bottomLeft" activeCell="A2" sqref="A2"/>
      <selection pane="bottomRight" activeCell="H30" sqref="H30"/>
    </sheetView>
  </sheetViews>
  <sheetFormatPr defaultColWidth="10.54296875" defaultRowHeight="15" x14ac:dyDescent="0.25"/>
  <cols>
    <col min="1" max="1" width="45.6328125" style="1" customWidth="1"/>
    <col min="2" max="9" width="10.54296875" style="1"/>
    <col min="10" max="10" width="10.54296875" style="8"/>
    <col min="11" max="12" width="10.54296875" style="3"/>
    <col min="13" max="14" width="10.54296875" style="1"/>
    <col min="15" max="15" width="10.54296875" style="8" customWidth="1"/>
    <col min="16" max="19" width="10.54296875" style="1"/>
    <col min="20" max="20" width="10.54296875" style="8"/>
    <col min="21" max="16384" width="10.54296875" style="1"/>
  </cols>
  <sheetData>
    <row r="1" spans="1:22" s="4" customFormat="1" ht="15.6" x14ac:dyDescent="0.3">
      <c r="A1" s="6" t="s">
        <v>101</v>
      </c>
      <c r="B1" s="4" t="s">
        <v>12</v>
      </c>
      <c r="C1" s="4" t="s">
        <v>13</v>
      </c>
      <c r="D1" s="4" t="s">
        <v>14</v>
      </c>
      <c r="E1" s="4" t="s">
        <v>15</v>
      </c>
      <c r="F1" s="4" t="s">
        <v>16</v>
      </c>
      <c r="G1" s="4" t="s">
        <v>32</v>
      </c>
      <c r="H1" s="4" t="s">
        <v>35</v>
      </c>
      <c r="I1" s="4" t="s">
        <v>41</v>
      </c>
      <c r="J1" s="7" t="s">
        <v>42</v>
      </c>
      <c r="K1" s="5" t="s">
        <v>58</v>
      </c>
      <c r="L1" s="5" t="s">
        <v>59</v>
      </c>
      <c r="N1" s="4" t="s">
        <v>34</v>
      </c>
      <c r="O1" s="7" t="s">
        <v>33</v>
      </c>
      <c r="Q1" s="4" t="s">
        <v>59</v>
      </c>
      <c r="S1" s="4" t="s">
        <v>38</v>
      </c>
      <c r="T1" s="7" t="s">
        <v>39</v>
      </c>
      <c r="V1" s="4" t="s">
        <v>7</v>
      </c>
    </row>
    <row r="2" spans="1:22" x14ac:dyDescent="0.25">
      <c r="A2" s="1" t="s">
        <v>160</v>
      </c>
      <c r="B2" s="1">
        <v>0.11254</v>
      </c>
      <c r="C2" s="1">
        <v>1.9519999999999999E-2</v>
      </c>
      <c r="D2" s="1">
        <v>3.9899999999999998E-2</v>
      </c>
      <c r="E2" s="1">
        <v>0.65347999999999995</v>
      </c>
      <c r="F2" s="1">
        <v>0.17580000000000001</v>
      </c>
      <c r="G2" s="1">
        <v>0.4</v>
      </c>
      <c r="H2" s="1">
        <f>(1011.3-481.5)/1000</f>
        <v>0.52979999999999994</v>
      </c>
      <c r="I2" s="1">
        <f>1151.9/1000</f>
        <v>1.1519000000000001</v>
      </c>
      <c r="J2" s="27">
        <v>0.156</v>
      </c>
      <c r="K2" s="3">
        <f>J2/I2-1</f>
        <v>-0.86457157739387103</v>
      </c>
      <c r="L2" s="14">
        <f>J2/F2-1</f>
        <v>-0.11262798634812288</v>
      </c>
      <c r="M2" s="14"/>
      <c r="N2" s="1">
        <f>SUM(B2:C2)</f>
        <v>0.13206000000000001</v>
      </c>
      <c r="O2" s="27">
        <f>SUM(F2:G2)</f>
        <v>0.57580000000000009</v>
      </c>
      <c r="P2" s="3"/>
      <c r="Q2" s="3">
        <f>O2/N2-1</f>
        <v>3.3601393306073</v>
      </c>
      <c r="S2" s="1">
        <f>SUM(B2:D2)</f>
        <v>0.17196</v>
      </c>
      <c r="T2" s="8">
        <f>SUM(F2:H2)</f>
        <v>1.1055999999999999</v>
      </c>
      <c r="V2" s="3">
        <f>T2/S2-1</f>
        <v>5.4294021865550119</v>
      </c>
    </row>
    <row r="3" spans="1:22" x14ac:dyDescent="0.25">
      <c r="A3" s="1" t="s">
        <v>161</v>
      </c>
      <c r="B3" s="1">
        <v>0.14135</v>
      </c>
      <c r="C3" s="1">
        <v>4.9070000000000003E-2</v>
      </c>
      <c r="D3" s="1">
        <v>0.43437999999999999</v>
      </c>
      <c r="E3" s="1">
        <v>0.29980000000000001</v>
      </c>
      <c r="F3" s="1">
        <v>6.8400000000000002E-2</v>
      </c>
      <c r="G3" s="1">
        <v>7.0000000000000007E-2</v>
      </c>
      <c r="H3" s="1">
        <v>0.37569999999999998</v>
      </c>
      <c r="I3" s="1">
        <f>500.28/1000</f>
        <v>0.50027999999999995</v>
      </c>
      <c r="J3" s="27">
        <v>1.0064</v>
      </c>
      <c r="K3" s="3">
        <f t="shared" ref="K3:K6" si="0">J3/I3-1</f>
        <v>1.0116734628607982</v>
      </c>
      <c r="L3" s="14">
        <f t="shared" ref="L3:L6" si="1">J3/F3-1</f>
        <v>13.71345029239766</v>
      </c>
      <c r="M3" s="3"/>
      <c r="N3" s="1">
        <f t="shared" ref="N3:N7" si="2">SUM(B3:C3)</f>
        <v>0.19042000000000001</v>
      </c>
      <c r="O3" s="27">
        <f t="shared" ref="O3:O7" si="3">SUM(F3:G3)</f>
        <v>0.13840000000000002</v>
      </c>
      <c r="P3" s="3"/>
      <c r="Q3" s="3">
        <f t="shared" ref="Q3:Q7" si="4">O3/N3-1</f>
        <v>-0.27318558974897589</v>
      </c>
      <c r="S3" s="1">
        <f t="shared" ref="S3:S6" si="5">SUM(B3:D3)</f>
        <v>0.62480000000000002</v>
      </c>
      <c r="T3" s="8">
        <f t="shared" ref="T3:T6" si="6">SUM(F3:H3)</f>
        <v>0.5141</v>
      </c>
      <c r="V3" s="3">
        <f t="shared" ref="V3:V7" si="7">T3/S3-1</f>
        <v>-0.17717669654289381</v>
      </c>
    </row>
    <row r="4" spans="1:22" x14ac:dyDescent="0.25">
      <c r="A4" s="1" t="s">
        <v>162</v>
      </c>
      <c r="B4" s="1">
        <v>0.40237000000000001</v>
      </c>
      <c r="C4" s="1">
        <v>7.7579999999999996E-2</v>
      </c>
      <c r="D4" s="1">
        <v>1.75109</v>
      </c>
      <c r="E4" s="1">
        <v>0.41781000000000001</v>
      </c>
      <c r="F4" s="1">
        <v>5.9499999999999997E-2</v>
      </c>
      <c r="G4" s="1">
        <v>0.06</v>
      </c>
      <c r="H4" s="1">
        <f>(302.5+1.6+86.6+481.5)/1000</f>
        <v>0.87220000000000009</v>
      </c>
      <c r="I4" s="1">
        <f>4511.24/1000</f>
        <v>4.5112399999999999</v>
      </c>
      <c r="J4" s="27">
        <v>1.976</v>
      </c>
      <c r="K4" s="3">
        <f t="shared" si="0"/>
        <v>-0.56198295812237875</v>
      </c>
      <c r="L4" s="14">
        <f t="shared" si="1"/>
        <v>32.210084033613448</v>
      </c>
      <c r="M4" s="3"/>
      <c r="N4" s="1">
        <f t="shared" si="2"/>
        <v>0.47994999999999999</v>
      </c>
      <c r="O4" s="27">
        <f t="shared" si="3"/>
        <v>0.1195</v>
      </c>
      <c r="P4" s="3"/>
      <c r="Q4" s="3">
        <f t="shared" si="4"/>
        <v>-0.75101573080529227</v>
      </c>
      <c r="S4" s="1">
        <f t="shared" si="5"/>
        <v>2.2310400000000001</v>
      </c>
      <c r="T4" s="8">
        <f t="shared" si="6"/>
        <v>0.99170000000000003</v>
      </c>
      <c r="V4" s="3">
        <f t="shared" si="7"/>
        <v>-0.55549878083763626</v>
      </c>
    </row>
    <row r="5" spans="1:22" x14ac:dyDescent="0.25">
      <c r="A5" s="1" t="s">
        <v>163</v>
      </c>
      <c r="B5" s="1">
        <v>0.44679999999999997</v>
      </c>
      <c r="C5" s="1">
        <v>0.56025000000000003</v>
      </c>
      <c r="D5" s="1">
        <v>0.45685999999999999</v>
      </c>
      <c r="E5" s="1">
        <v>1.09355</v>
      </c>
      <c r="F5" s="1">
        <f>0.0262+0.25</f>
        <v>0.2762</v>
      </c>
      <c r="G5" s="1">
        <v>0.6</v>
      </c>
      <c r="H5" s="1">
        <v>1.0318799999999999</v>
      </c>
      <c r="I5" s="1">
        <f>1524.18/1000</f>
        <v>1.5241800000000001</v>
      </c>
      <c r="J5" s="27">
        <v>1.1000000000000001</v>
      </c>
      <c r="K5" s="3">
        <f t="shared" si="0"/>
        <v>-0.27830046319988455</v>
      </c>
      <c r="L5" s="14">
        <f t="shared" si="1"/>
        <v>2.9826212889210719</v>
      </c>
      <c r="M5" s="3"/>
      <c r="N5" s="1">
        <f t="shared" si="2"/>
        <v>1.00705</v>
      </c>
      <c r="O5" s="27">
        <f t="shared" si="3"/>
        <v>0.87619999999999998</v>
      </c>
      <c r="P5" s="3"/>
      <c r="Q5" s="3">
        <f t="shared" si="4"/>
        <v>-0.12993396554292247</v>
      </c>
      <c r="S5" s="1">
        <f t="shared" si="5"/>
        <v>1.46391</v>
      </c>
      <c r="T5" s="8">
        <f t="shared" si="6"/>
        <v>1.90808</v>
      </c>
      <c r="V5" s="3">
        <f t="shared" si="7"/>
        <v>0.30341346121004698</v>
      </c>
    </row>
    <row r="6" spans="1:22" x14ac:dyDescent="0.25">
      <c r="A6" s="1" t="s">
        <v>164</v>
      </c>
      <c r="B6" s="1">
        <v>5.586E-2</v>
      </c>
      <c r="C6" s="1">
        <v>6.8409999999999999E-2</v>
      </c>
      <c r="D6" s="1">
        <v>3.7019999999999997E-2</v>
      </c>
      <c r="E6" s="1">
        <v>0.10218000000000001</v>
      </c>
      <c r="F6" s="1">
        <v>3.866E-2</v>
      </c>
      <c r="G6" s="1">
        <v>0.1</v>
      </c>
      <c r="H6" s="1">
        <f>(477.76-302.5)/1000</f>
        <v>0.17526</v>
      </c>
      <c r="I6" s="1">
        <f>313.17/1000</f>
        <v>0.31317</v>
      </c>
      <c r="J6" s="27">
        <v>2.7E-2</v>
      </c>
      <c r="K6" s="3">
        <f t="shared" si="0"/>
        <v>-0.91378484529169457</v>
      </c>
      <c r="L6" s="14">
        <f t="shared" si="1"/>
        <v>-0.30160372478013453</v>
      </c>
      <c r="M6" s="3"/>
      <c r="N6" s="1">
        <f t="shared" si="2"/>
        <v>0.12426999999999999</v>
      </c>
      <c r="O6" s="27">
        <f t="shared" si="3"/>
        <v>0.13866000000000001</v>
      </c>
      <c r="P6" s="3"/>
      <c r="Q6" s="3">
        <f t="shared" si="4"/>
        <v>0.11579625010058758</v>
      </c>
      <c r="S6" s="1">
        <f t="shared" si="5"/>
        <v>0.16128999999999999</v>
      </c>
      <c r="T6" s="8">
        <f t="shared" si="6"/>
        <v>0.31391999999999998</v>
      </c>
      <c r="V6" s="3">
        <f t="shared" si="7"/>
        <v>0.9463078926157853</v>
      </c>
    </row>
    <row r="7" spans="1:22" s="4" customFormat="1" ht="15.6" x14ac:dyDescent="0.3">
      <c r="A7" s="4" t="s">
        <v>165</v>
      </c>
      <c r="B7" s="4">
        <f>SUM(B2:B6)</f>
        <v>1.1589200000000002</v>
      </c>
      <c r="C7" s="4">
        <f t="shared" ref="C7:H7" si="8">SUM(C2:C6)</f>
        <v>0.77483000000000002</v>
      </c>
      <c r="D7" s="4">
        <f t="shared" si="8"/>
        <v>2.7192499999999997</v>
      </c>
      <c r="E7" s="4">
        <f t="shared" si="8"/>
        <v>2.5668200000000003</v>
      </c>
      <c r="F7" s="4">
        <f t="shared" si="8"/>
        <v>0.61856000000000011</v>
      </c>
      <c r="G7" s="4">
        <f t="shared" si="8"/>
        <v>1.23</v>
      </c>
      <c r="H7" s="4">
        <f t="shared" si="8"/>
        <v>2.9848400000000002</v>
      </c>
      <c r="I7" s="4">
        <f>SUM(I2:I6)</f>
        <v>8.000770000000001</v>
      </c>
      <c r="J7" s="7">
        <f>SUM(J2:J6)</f>
        <v>4.2654000000000005</v>
      </c>
      <c r="K7" s="5">
        <f t="shared" ref="K7" si="9">J7/I7-1</f>
        <v>-0.46687631315485889</v>
      </c>
      <c r="L7" s="5">
        <f t="shared" ref="L7" si="10">J7/F7-1</f>
        <v>5.8956932229694772</v>
      </c>
      <c r="M7" s="5"/>
      <c r="N7" s="4">
        <f t="shared" si="2"/>
        <v>1.9337500000000003</v>
      </c>
      <c r="O7" s="7">
        <f t="shared" si="3"/>
        <v>1.84856</v>
      </c>
      <c r="P7" s="5"/>
      <c r="Q7" s="5">
        <f t="shared" si="4"/>
        <v>-4.4054298642534073E-2</v>
      </c>
      <c r="S7" s="4">
        <f t="shared" ref="S7" si="11">SUM(B7:D7)</f>
        <v>4.6530000000000005</v>
      </c>
      <c r="T7" s="7">
        <f t="shared" ref="T7" si="12">SUM(F7:H7)</f>
        <v>4.8334000000000001</v>
      </c>
      <c r="V7" s="5">
        <f t="shared" si="7"/>
        <v>3.8770685579196051E-2</v>
      </c>
    </row>
  </sheetData>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11"/>
  <sheetViews>
    <sheetView zoomScalePageLayoutView="120" workbookViewId="0">
      <pane xSplit="1" ySplit="1" topLeftCell="H2" activePane="bottomRight" state="frozenSplit"/>
      <selection pane="topRight" activeCell="B1" sqref="B1"/>
      <selection pane="bottomLeft" activeCell="A2" sqref="A2"/>
      <selection pane="bottomRight" activeCell="J15" sqref="J15"/>
    </sheetView>
  </sheetViews>
  <sheetFormatPr defaultColWidth="10.54296875" defaultRowHeight="15" x14ac:dyDescent="0.25"/>
  <cols>
    <col min="1" max="1" width="34.54296875" style="17" bestFit="1" customWidth="1"/>
    <col min="2" max="17" width="7" style="17" bestFit="1" customWidth="1"/>
    <col min="18" max="18" width="7" style="19" customWidth="1"/>
    <col min="19" max="16384" width="10.54296875" style="17"/>
  </cols>
  <sheetData>
    <row r="1" spans="1:21" s="16" customFormat="1" ht="15.6" x14ac:dyDescent="0.3">
      <c r="A1" s="15" t="s">
        <v>60</v>
      </c>
      <c r="B1" s="16" t="s">
        <v>19</v>
      </c>
      <c r="C1" s="16" t="s">
        <v>20</v>
      </c>
      <c r="D1" s="16" t="s">
        <v>21</v>
      </c>
      <c r="E1" s="16" t="s">
        <v>22</v>
      </c>
      <c r="F1" s="16" t="s">
        <v>23</v>
      </c>
      <c r="G1" s="16" t="s">
        <v>9</v>
      </c>
      <c r="H1" s="16" t="s">
        <v>10</v>
      </c>
      <c r="I1" s="16" t="s">
        <v>11</v>
      </c>
      <c r="J1" s="16" t="s">
        <v>12</v>
      </c>
      <c r="K1" s="16" t="s">
        <v>13</v>
      </c>
      <c r="L1" s="16" t="s">
        <v>14</v>
      </c>
      <c r="M1" s="16" t="s">
        <v>15</v>
      </c>
      <c r="N1" s="16" t="s">
        <v>16</v>
      </c>
      <c r="O1" s="16" t="s">
        <v>32</v>
      </c>
      <c r="P1" s="16" t="s">
        <v>35</v>
      </c>
      <c r="Q1" s="16" t="s">
        <v>41</v>
      </c>
      <c r="R1" s="18" t="s">
        <v>42</v>
      </c>
      <c r="T1" s="5" t="s">
        <v>58</v>
      </c>
      <c r="U1" s="5" t="s">
        <v>59</v>
      </c>
    </row>
    <row r="2" spans="1:21" s="11" customFormat="1" ht="15.6" x14ac:dyDescent="0.3">
      <c r="A2" s="11" t="s">
        <v>61</v>
      </c>
      <c r="G2" s="12"/>
    </row>
    <row r="3" spans="1:21" x14ac:dyDescent="0.25">
      <c r="A3" s="17" t="s">
        <v>62</v>
      </c>
      <c r="B3" s="17">
        <v>398</v>
      </c>
      <c r="C3" s="17">
        <v>399</v>
      </c>
      <c r="D3" s="17">
        <v>440</v>
      </c>
      <c r="E3" s="17">
        <v>437</v>
      </c>
      <c r="F3" s="17">
        <v>443</v>
      </c>
      <c r="G3" s="17">
        <v>452</v>
      </c>
      <c r="H3" s="17">
        <v>484</v>
      </c>
      <c r="I3" s="17">
        <v>465</v>
      </c>
      <c r="J3" s="17">
        <v>475</v>
      </c>
      <c r="K3" s="17">
        <v>492</v>
      </c>
      <c r="L3" s="17">
        <v>532</v>
      </c>
      <c r="M3" s="17">
        <v>527</v>
      </c>
      <c r="N3" s="17">
        <v>539</v>
      </c>
      <c r="O3" s="17">
        <v>534</v>
      </c>
      <c r="P3" s="17">
        <v>555</v>
      </c>
      <c r="Q3" s="17">
        <v>576</v>
      </c>
      <c r="R3" s="19">
        <v>591</v>
      </c>
      <c r="T3" s="14">
        <f>R3/Q3-1</f>
        <v>2.6041666666666741E-2</v>
      </c>
      <c r="U3" s="14">
        <f>R3/N3-1</f>
        <v>9.6474953617810666E-2</v>
      </c>
    </row>
    <row r="4" spans="1:21" s="11" customFormat="1" ht="15.6" x14ac:dyDescent="0.3">
      <c r="A4" s="11" t="s">
        <v>63</v>
      </c>
      <c r="G4" s="12"/>
    </row>
    <row r="5" spans="1:21" s="29" customFormat="1" x14ac:dyDescent="0.25">
      <c r="A5" s="28" t="s">
        <v>64</v>
      </c>
      <c r="B5" s="29">
        <v>0.38</v>
      </c>
      <c r="C5" s="29">
        <v>0.4</v>
      </c>
      <c r="D5" s="29">
        <v>0.39</v>
      </c>
      <c r="E5" s="29">
        <v>0.41</v>
      </c>
      <c r="F5" s="29">
        <v>0.42</v>
      </c>
      <c r="G5" s="29">
        <v>0.42</v>
      </c>
      <c r="H5" s="29">
        <v>0.41</v>
      </c>
      <c r="I5" s="29">
        <v>0.44</v>
      </c>
      <c r="J5" s="29">
        <v>0.44</v>
      </c>
      <c r="K5" s="29">
        <v>0.44</v>
      </c>
      <c r="L5" s="29">
        <v>0.43</v>
      </c>
      <c r="M5" s="29">
        <v>0.45</v>
      </c>
      <c r="N5" s="29">
        <v>0.45</v>
      </c>
      <c r="O5" s="29">
        <v>0.46</v>
      </c>
      <c r="P5" s="29">
        <v>0.47</v>
      </c>
      <c r="Q5" s="29">
        <v>0.49</v>
      </c>
      <c r="R5" s="30">
        <v>0.5</v>
      </c>
      <c r="T5" s="42">
        <f>R5-Q5</f>
        <v>1.0000000000000009E-2</v>
      </c>
      <c r="U5" s="42">
        <f>R5-N5</f>
        <v>4.9999999999999989E-2</v>
      </c>
    </row>
    <row r="6" spans="1:21" s="29" customFormat="1" x14ac:dyDescent="0.25">
      <c r="A6" s="28" t="s">
        <v>65</v>
      </c>
      <c r="B6" s="29">
        <v>0.33</v>
      </c>
      <c r="C6" s="29">
        <v>0.32</v>
      </c>
      <c r="D6" s="29">
        <v>0.33</v>
      </c>
      <c r="E6" s="29">
        <v>0.33</v>
      </c>
      <c r="F6" s="29">
        <v>0.34</v>
      </c>
      <c r="G6" s="29">
        <v>0.34</v>
      </c>
      <c r="H6" s="29">
        <v>0.36</v>
      </c>
      <c r="I6" s="29">
        <v>0.34</v>
      </c>
      <c r="J6" s="29">
        <v>0.36</v>
      </c>
      <c r="K6" s="29">
        <v>0.36</v>
      </c>
      <c r="L6" s="29">
        <v>0.35</v>
      </c>
      <c r="M6" s="29">
        <v>0.35</v>
      </c>
      <c r="N6" s="29">
        <v>0.35</v>
      </c>
      <c r="O6" s="29">
        <v>0.35</v>
      </c>
      <c r="P6" s="29">
        <v>0.34</v>
      </c>
      <c r="Q6" s="29">
        <v>0.33</v>
      </c>
      <c r="R6" s="30">
        <v>0.32</v>
      </c>
      <c r="T6" s="42">
        <f>R6-Q6</f>
        <v>-1.0000000000000009E-2</v>
      </c>
      <c r="U6" s="42">
        <f>R6-N6</f>
        <v>-2.9999999999999971E-2</v>
      </c>
    </row>
    <row r="7" spans="1:21" s="29" customFormat="1" x14ac:dyDescent="0.25">
      <c r="A7" s="28" t="s">
        <v>66</v>
      </c>
      <c r="B7" s="29">
        <v>0.24</v>
      </c>
      <c r="C7" s="29">
        <v>0.23</v>
      </c>
      <c r="D7" s="29">
        <v>0.24</v>
      </c>
      <c r="E7" s="29">
        <v>0.22</v>
      </c>
      <c r="F7" s="29">
        <v>0.2</v>
      </c>
      <c r="G7" s="29">
        <v>0.2</v>
      </c>
      <c r="H7" s="29">
        <v>0.19</v>
      </c>
      <c r="I7" s="29">
        <v>0.18</v>
      </c>
      <c r="J7" s="29">
        <v>0.16</v>
      </c>
      <c r="K7" s="29">
        <v>0.16</v>
      </c>
      <c r="L7" s="29">
        <v>0.17</v>
      </c>
      <c r="M7" s="29">
        <v>0.16</v>
      </c>
      <c r="N7" s="29">
        <v>0.16</v>
      </c>
      <c r="O7" s="29">
        <v>0.15</v>
      </c>
      <c r="P7" s="29">
        <v>0.15</v>
      </c>
      <c r="Q7" s="29">
        <v>0.13</v>
      </c>
      <c r="R7" s="30">
        <v>0.13</v>
      </c>
      <c r="T7" s="42">
        <f>R7-Q7</f>
        <v>0</v>
      </c>
      <c r="U7" s="42">
        <f>R7-N7</f>
        <v>-0.03</v>
      </c>
    </row>
    <row r="8" spans="1:21" s="29" customFormat="1" x14ac:dyDescent="0.25">
      <c r="A8" s="31" t="s">
        <v>67</v>
      </c>
      <c r="B8" s="29">
        <v>0.05</v>
      </c>
      <c r="C8" s="29">
        <v>0.05</v>
      </c>
      <c r="D8" s="29">
        <v>0.04</v>
      </c>
      <c r="E8" s="29">
        <v>0.04</v>
      </c>
      <c r="F8" s="29">
        <v>0.04</v>
      </c>
      <c r="G8" s="29">
        <v>0.04</v>
      </c>
      <c r="H8" s="29">
        <v>0.04</v>
      </c>
      <c r="I8" s="29">
        <v>0.04</v>
      </c>
      <c r="J8" s="29">
        <v>0.04</v>
      </c>
      <c r="K8" s="29">
        <v>0.04</v>
      </c>
      <c r="L8" s="29">
        <v>0.05</v>
      </c>
      <c r="M8" s="29">
        <v>0.04</v>
      </c>
      <c r="N8" s="29">
        <v>0.04</v>
      </c>
      <c r="O8" s="29">
        <v>0.04</v>
      </c>
      <c r="P8" s="29">
        <v>0.04</v>
      </c>
      <c r="Q8" s="29">
        <v>0.05</v>
      </c>
      <c r="R8" s="30">
        <v>0.05</v>
      </c>
      <c r="T8" s="42">
        <f>R8-Q8</f>
        <v>0</v>
      </c>
      <c r="U8" s="42">
        <f>R8-N8</f>
        <v>1.0000000000000002E-2</v>
      </c>
    </row>
    <row r="9" spans="1:21" s="11" customFormat="1" ht="15.6" x14ac:dyDescent="0.3">
      <c r="A9" s="11" t="s">
        <v>68</v>
      </c>
      <c r="G9" s="12"/>
    </row>
    <row r="10" spans="1:21" s="29" customFormat="1" x14ac:dyDescent="0.25">
      <c r="A10" s="28" t="s">
        <v>69</v>
      </c>
      <c r="B10" s="29">
        <v>0.44</v>
      </c>
      <c r="C10" s="29">
        <v>0.45</v>
      </c>
      <c r="D10" s="29">
        <v>0.44</v>
      </c>
      <c r="E10" s="29">
        <v>0.43</v>
      </c>
      <c r="F10" s="29">
        <v>0.43</v>
      </c>
      <c r="G10" s="29">
        <v>0.44</v>
      </c>
      <c r="H10" s="29">
        <v>0.43</v>
      </c>
      <c r="I10" s="29">
        <v>0.43</v>
      </c>
      <c r="J10" s="29">
        <v>0.42</v>
      </c>
      <c r="K10" s="29">
        <v>0.42</v>
      </c>
      <c r="L10" s="29">
        <v>0.39</v>
      </c>
      <c r="M10" s="29">
        <v>0.42</v>
      </c>
      <c r="N10" s="29">
        <v>0.41</v>
      </c>
      <c r="O10" s="29">
        <v>0.41</v>
      </c>
      <c r="P10" s="29">
        <v>0.42</v>
      </c>
      <c r="Q10" s="29">
        <v>0.41</v>
      </c>
      <c r="R10" s="30">
        <v>0.4</v>
      </c>
      <c r="T10" s="42">
        <f>R10-Q10</f>
        <v>-9.9999999999999534E-3</v>
      </c>
      <c r="U10" s="42">
        <f>R10-N10</f>
        <v>-9.9999999999999534E-3</v>
      </c>
    </row>
    <row r="11" spans="1:21" s="29" customFormat="1" x14ac:dyDescent="0.25">
      <c r="A11" s="28" t="s">
        <v>70</v>
      </c>
      <c r="B11" s="29">
        <v>0.56000000000000005</v>
      </c>
      <c r="C11" s="29">
        <v>0.55000000000000004</v>
      </c>
      <c r="D11" s="29">
        <v>0.56000000000000005</v>
      </c>
      <c r="E11" s="29">
        <v>0.56999999999999995</v>
      </c>
      <c r="F11" s="29">
        <v>0.56999999999999995</v>
      </c>
      <c r="G11" s="29">
        <v>0.56000000000000005</v>
      </c>
      <c r="H11" s="29">
        <v>0.56999999999999995</v>
      </c>
      <c r="I11" s="29">
        <v>0.56999999999999995</v>
      </c>
      <c r="J11" s="29">
        <v>0.57999999999999996</v>
      </c>
      <c r="K11" s="29">
        <v>0.57999999999999996</v>
      </c>
      <c r="L11" s="29">
        <v>0.61</v>
      </c>
      <c r="M11" s="29">
        <v>0.57999999999999996</v>
      </c>
      <c r="N11" s="29">
        <v>0.59</v>
      </c>
      <c r="O11" s="29">
        <v>0.59</v>
      </c>
      <c r="P11" s="29">
        <v>0.57999999999999996</v>
      </c>
      <c r="Q11" s="29">
        <v>0.59</v>
      </c>
      <c r="R11" s="30">
        <v>0.6</v>
      </c>
      <c r="T11" s="42">
        <f>R11-Q11</f>
        <v>1.0000000000000009E-2</v>
      </c>
      <c r="U11" s="42">
        <f>R11-N11</f>
        <v>1.0000000000000009E-2</v>
      </c>
    </row>
  </sheetData>
  <pageMargins left="0.7" right="0.7" top="0.75" bottom="0.75"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6"/>
  <sheetViews>
    <sheetView workbookViewId="0">
      <selection activeCell="A12" sqref="A12"/>
    </sheetView>
  </sheetViews>
  <sheetFormatPr defaultColWidth="10.54296875" defaultRowHeight="15" x14ac:dyDescent="0.25"/>
  <cols>
    <col min="1" max="1" width="32" bestFit="1" customWidth="1"/>
    <col min="2" max="2" width="21.36328125" style="20" customWidth="1"/>
    <col min="3" max="3" width="21.1796875" style="3" customWidth="1"/>
  </cols>
  <sheetData>
    <row r="1" spans="1:3" s="21" customFormat="1" ht="15.6" x14ac:dyDescent="0.3">
      <c r="A1" s="23" t="s">
        <v>166</v>
      </c>
      <c r="B1" s="43" t="s">
        <v>56</v>
      </c>
      <c r="C1" s="44" t="s">
        <v>57</v>
      </c>
    </row>
    <row r="2" spans="1:3" x14ac:dyDescent="0.25">
      <c r="A2" t="s">
        <v>0</v>
      </c>
      <c r="B2" s="20">
        <v>2670610</v>
      </c>
      <c r="C2" s="3">
        <f>B2/B$6</f>
        <v>0.37099173863697926</v>
      </c>
    </row>
    <row r="3" spans="1:3" x14ac:dyDescent="0.25">
      <c r="A3" t="s">
        <v>1</v>
      </c>
      <c r="B3" s="20">
        <v>1120000</v>
      </c>
      <c r="C3" s="3">
        <f t="shared" ref="C3:C6" si="0">B3/B$6</f>
        <v>0.15558645675460542</v>
      </c>
    </row>
    <row r="4" spans="1:3" x14ac:dyDescent="0.25">
      <c r="A4" t="s">
        <v>53</v>
      </c>
      <c r="B4" s="20">
        <v>1266810</v>
      </c>
      <c r="C4" s="3">
        <f t="shared" si="0"/>
        <v>0.1759807850725908</v>
      </c>
    </row>
    <row r="5" spans="1:3" x14ac:dyDescent="0.25">
      <c r="A5" t="s">
        <v>54</v>
      </c>
      <c r="B5" s="20">
        <v>2141150</v>
      </c>
      <c r="C5" s="3">
        <f t="shared" si="0"/>
        <v>0.29744101953582447</v>
      </c>
    </row>
    <row r="6" spans="1:3" s="21" customFormat="1" ht="15.6" x14ac:dyDescent="0.3">
      <c r="A6" s="21" t="s">
        <v>55</v>
      </c>
      <c r="B6" s="22">
        <v>7198570</v>
      </c>
      <c r="C6" s="5">
        <f t="shared" si="0"/>
        <v>1</v>
      </c>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Basic information</vt:lpstr>
      <vt:lpstr>Profit &amp; Loss_Q</vt:lpstr>
      <vt:lpstr>Profit &amp; Loss_Y</vt:lpstr>
      <vt:lpstr>Balance sheet</vt:lpstr>
      <vt:lpstr>Cashflow_Q</vt:lpstr>
      <vt:lpstr>Cashflow_FY</vt:lpstr>
      <vt:lpstr>Investment</vt:lpstr>
      <vt:lpstr>HR</vt:lpstr>
      <vt:lpstr>Shareholders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LUG</dc:title>
  <dc:subject>Skonsolidowane wyniki finansowe LUG S.A.</dc:subject>
  <dc:creator>Marta Dobrołowicz</dc:creator>
  <cp:keywords/>
  <dc:description/>
  <cp:lastModifiedBy>Angelika Biały</cp:lastModifiedBy>
  <dcterms:created xsi:type="dcterms:W3CDTF">2017-05-04T17:59:23Z</dcterms:created>
  <dcterms:modified xsi:type="dcterms:W3CDTF">2018-10-16T11:07:37Z</dcterms:modified>
  <cp:category/>
</cp:coreProperties>
</file>