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8195" windowHeight="6915"/>
  </bookViews>
  <sheets>
    <sheet name="RZiS LLF" sheetId="2" r:id="rId1"/>
    <sheet name="Sk. spr.z cał.doch. LLF" sheetId="4" r:id="rId2"/>
    <sheet name="Bilans LLF" sheetId="3" r:id="rId3"/>
    <sheet name="Zest.zmian w kap.wł. LLF" sheetId="5" r:id="rId4"/>
    <sheet name="Rach.przep.pienięż LLF" sheetId="6" r:id="rId5"/>
    <sheet name="Wybrane dane finansowe LLF" sheetId="7" r:id="rId6"/>
    <sheet name="Wskaźniki finansowe LLF" sheetId="8" r:id="rId7"/>
    <sheet name="Kursy walut" sheetId="9" r:id="rId8"/>
  </sheets>
  <externalReferences>
    <externalReference r:id="rId9"/>
    <externalReference r:id="rId10"/>
  </externalReferences>
  <calcPr calcId="145621"/>
</workbook>
</file>

<file path=xl/calcChain.xml><?xml version="1.0" encoding="utf-8"?>
<calcChain xmlns="http://schemas.openxmlformats.org/spreadsheetml/2006/main">
  <c r="C38" i="6" l="1"/>
  <c r="C35" i="6" s="1"/>
  <c r="D35" i="6"/>
  <c r="D33" i="6"/>
  <c r="C32" i="6"/>
  <c r="C33" i="6" s="1"/>
  <c r="D29" i="6"/>
  <c r="D34" i="6" s="1"/>
  <c r="C24" i="6"/>
  <c r="C19" i="6"/>
  <c r="C29" i="6" s="1"/>
  <c r="D17" i="6"/>
  <c r="D6" i="6"/>
  <c r="C6" i="6"/>
  <c r="C5" i="6"/>
  <c r="C17" i="6" s="1"/>
  <c r="C34" i="6" l="1"/>
  <c r="D27" i="7" l="1"/>
  <c r="C27" i="7"/>
  <c r="D26" i="7"/>
  <c r="C26" i="7"/>
  <c r="D25" i="7"/>
  <c r="D24" i="7" s="1"/>
  <c r="C25" i="7"/>
  <c r="C24" i="7" s="1"/>
  <c r="D22" i="7"/>
  <c r="D21" i="7" s="1"/>
  <c r="C22" i="7"/>
  <c r="C21" i="7" s="1"/>
  <c r="D20" i="7"/>
  <c r="C20" i="7"/>
  <c r="D19" i="7"/>
  <c r="C19" i="7"/>
  <c r="D18" i="7"/>
  <c r="D16" i="7" s="1"/>
  <c r="C18" i="7"/>
  <c r="D17" i="7"/>
  <c r="C17" i="7"/>
  <c r="C16" i="7"/>
  <c r="D8" i="8" l="1"/>
  <c r="C8" i="8"/>
  <c r="D6" i="8"/>
  <c r="C6" i="8"/>
  <c r="F6" i="7"/>
  <c r="F7" i="7"/>
  <c r="F8" i="7"/>
  <c r="F9" i="7"/>
  <c r="F10" i="7"/>
  <c r="F11" i="7"/>
  <c r="F12" i="7"/>
  <c r="F13" i="7"/>
  <c r="F5" i="7"/>
  <c r="E6" i="7"/>
  <c r="E7" i="7"/>
  <c r="E8" i="7"/>
  <c r="E9" i="7"/>
  <c r="E10" i="7"/>
  <c r="E11" i="7"/>
  <c r="E12" i="7"/>
  <c r="E13" i="7"/>
  <c r="E5" i="7"/>
  <c r="F17" i="7"/>
  <c r="F18" i="7"/>
  <c r="F19" i="7"/>
  <c r="F20" i="7"/>
  <c r="F21" i="7"/>
  <c r="F22" i="7"/>
  <c r="F23" i="7"/>
  <c r="F24" i="7"/>
  <c r="F25" i="7"/>
  <c r="F26" i="7"/>
  <c r="F27" i="7"/>
  <c r="F28" i="7"/>
  <c r="F16" i="7"/>
  <c r="E17" i="7"/>
  <c r="E18" i="7"/>
  <c r="E19" i="7"/>
  <c r="E20" i="7"/>
  <c r="E21" i="7"/>
  <c r="E22" i="7"/>
  <c r="E23" i="7"/>
  <c r="E24" i="7"/>
  <c r="E25" i="7"/>
  <c r="E26" i="7"/>
  <c r="E27" i="7"/>
  <c r="E28" i="7"/>
  <c r="E16" i="7"/>
  <c r="C4" i="2"/>
  <c r="D4" i="2"/>
  <c r="C7" i="2"/>
  <c r="C10" i="2" s="1"/>
  <c r="C17" i="2" s="1"/>
  <c r="C21" i="2" s="1"/>
  <c r="C26" i="2" s="1"/>
  <c r="C27" i="2" s="1"/>
  <c r="D7" i="2"/>
  <c r="D10" i="2" s="1"/>
  <c r="D17" i="2" s="1"/>
  <c r="D21" i="2" s="1"/>
  <c r="D24" i="2" s="1"/>
  <c r="D26" i="2" s="1"/>
  <c r="D27" i="2" s="1"/>
  <c r="C47" i="3"/>
  <c r="C39" i="3"/>
  <c r="D30" i="2" l="1"/>
  <c r="D32" i="2"/>
  <c r="D34" i="2"/>
  <c r="D29" i="2"/>
  <c r="D31" i="2"/>
  <c r="D33" i="2"/>
  <c r="C30" i="2"/>
  <c r="C32" i="2"/>
  <c r="C34" i="2"/>
  <c r="C29" i="2"/>
  <c r="C31" i="2"/>
  <c r="C33" i="2"/>
  <c r="C53" i="3"/>
  <c r="C52" i="3"/>
  <c r="C51" i="3"/>
  <c r="C49" i="3"/>
  <c r="C46" i="3" s="1"/>
  <c r="C22" i="3"/>
  <c r="C21" i="3"/>
  <c r="C17" i="3"/>
  <c r="C15" i="3"/>
  <c r="D5" i="3"/>
  <c r="D32" i="3" l="1"/>
  <c r="F20" i="5"/>
  <c r="E20" i="5"/>
  <c r="J17" i="5"/>
  <c r="J20" i="5" s="1"/>
  <c r="I17" i="5"/>
  <c r="I20" i="5" s="1"/>
  <c r="D48" i="3"/>
  <c r="D49" i="3"/>
  <c r="D51" i="3"/>
  <c r="D15" i="3"/>
  <c r="G7" i="6"/>
  <c r="G8" i="6"/>
  <c r="G9" i="6"/>
  <c r="G10" i="6"/>
  <c r="G11" i="6"/>
  <c r="G12" i="6"/>
  <c r="G13" i="6"/>
  <c r="G14" i="6"/>
  <c r="G15" i="6"/>
  <c r="G16" i="6"/>
  <c r="G18" i="6"/>
  <c r="G20" i="6"/>
  <c r="G21" i="6"/>
  <c r="G22" i="6"/>
  <c r="G23" i="6"/>
  <c r="G25" i="6"/>
  <c r="G26" i="6"/>
  <c r="G27" i="6"/>
  <c r="G28" i="6"/>
  <c r="G30" i="6"/>
  <c r="G31" i="6"/>
  <c r="G32" i="6"/>
  <c r="G36" i="6"/>
  <c r="G37" i="6"/>
  <c r="G38" i="6"/>
  <c r="G39" i="6"/>
  <c r="G5" i="6"/>
  <c r="F35" i="6"/>
  <c r="F33" i="6"/>
  <c r="F24" i="6"/>
  <c r="F19" i="6"/>
  <c r="F6" i="6"/>
  <c r="F17" i="6" s="1"/>
  <c r="G19" i="7" l="1"/>
  <c r="F29" i="6"/>
  <c r="F34" i="6" s="1"/>
  <c r="I13" i="5" l="1"/>
  <c r="J13" i="5" s="1"/>
  <c r="I7" i="6" l="1"/>
  <c r="I8" i="6"/>
  <c r="I9" i="6"/>
  <c r="I10" i="6"/>
  <c r="I11" i="6"/>
  <c r="I12" i="6"/>
  <c r="I13" i="6"/>
  <c r="I14" i="6"/>
  <c r="I15" i="6"/>
  <c r="I16" i="6"/>
  <c r="I18" i="6"/>
  <c r="I20" i="6"/>
  <c r="I21" i="6"/>
  <c r="I22" i="6"/>
  <c r="I23" i="6"/>
  <c r="I25" i="6"/>
  <c r="I26" i="6"/>
  <c r="I27" i="6"/>
  <c r="I28" i="6"/>
  <c r="I30" i="6"/>
  <c r="I31" i="6"/>
  <c r="I32" i="6"/>
  <c r="I36" i="6"/>
  <c r="I37" i="6"/>
  <c r="I38" i="6"/>
  <c r="I39" i="6"/>
  <c r="I5" i="6"/>
  <c r="H35" i="6"/>
  <c r="I35" i="6" s="1"/>
  <c r="H33" i="6"/>
  <c r="H24" i="6"/>
  <c r="I24" i="6" s="1"/>
  <c r="H19" i="6"/>
  <c r="H6" i="6"/>
  <c r="H17" i="6" s="1"/>
  <c r="D5" i="7" l="1"/>
  <c r="D7" i="7"/>
  <c r="H29" i="6"/>
  <c r="I19" i="6"/>
  <c r="H34" i="6"/>
  <c r="G28" i="7"/>
  <c r="G22" i="7"/>
  <c r="G20" i="7"/>
  <c r="G10" i="7"/>
  <c r="G8" i="7"/>
  <c r="G6" i="7"/>
  <c r="G35" i="6"/>
  <c r="I33" i="6"/>
  <c r="G33" i="6"/>
  <c r="G24" i="6"/>
  <c r="J26" i="5"/>
  <c r="I26" i="5"/>
  <c r="I25" i="5"/>
  <c r="J25" i="5" s="1"/>
  <c r="I24" i="5"/>
  <c r="J24" i="5" s="1"/>
  <c r="I23" i="5"/>
  <c r="J23" i="5" s="1"/>
  <c r="I22" i="5"/>
  <c r="J22" i="5" s="1"/>
  <c r="I21" i="5"/>
  <c r="J21" i="5" s="1"/>
  <c r="H27" i="5"/>
  <c r="G27" i="5"/>
  <c r="G5" i="5" s="1"/>
  <c r="G8" i="5" s="1"/>
  <c r="G15" i="5" s="1"/>
  <c r="F27" i="5"/>
  <c r="E27" i="5"/>
  <c r="D27" i="5"/>
  <c r="D5" i="5" s="1"/>
  <c r="D8" i="5" s="1"/>
  <c r="D15" i="5" s="1"/>
  <c r="C27" i="5"/>
  <c r="C5" i="5" s="1"/>
  <c r="I12" i="5"/>
  <c r="J12" i="5" s="1"/>
  <c r="H8" i="5"/>
  <c r="H15" i="5" s="1"/>
  <c r="F8" i="5"/>
  <c r="F15" i="5" s="1"/>
  <c r="E8" i="5"/>
  <c r="E15" i="5" s="1"/>
  <c r="D46" i="3"/>
  <c r="D38" i="3"/>
  <c r="C38" i="3"/>
  <c r="D28" i="3"/>
  <c r="C28" i="3"/>
  <c r="C13" i="3"/>
  <c r="D4" i="3"/>
  <c r="C4" i="3"/>
  <c r="C5" i="7"/>
  <c r="G5" i="7" s="1"/>
  <c r="G25" i="7" l="1"/>
  <c r="C56" i="3"/>
  <c r="G26" i="7"/>
  <c r="G27" i="7"/>
  <c r="G17" i="7"/>
  <c r="D9" i="7"/>
  <c r="D11" i="7" s="1"/>
  <c r="G29" i="6"/>
  <c r="G19" i="6"/>
  <c r="G17" i="6"/>
  <c r="G6" i="6"/>
  <c r="C24" i="3"/>
  <c r="I29" i="6"/>
  <c r="D56" i="3"/>
  <c r="D13" i="3"/>
  <c r="I5" i="5"/>
  <c r="C8" i="5"/>
  <c r="C15" i="5" s="1"/>
  <c r="I27" i="5"/>
  <c r="J27" i="5" s="1"/>
  <c r="G24" i="7" l="1"/>
  <c r="C7" i="7"/>
  <c r="G7" i="7" s="1"/>
  <c r="D24" i="3"/>
  <c r="D12" i="7"/>
  <c r="D13" i="7" s="1"/>
  <c r="I6" i="6"/>
  <c r="G34" i="6"/>
  <c r="C57" i="3"/>
  <c r="D57" i="3"/>
  <c r="G21" i="7"/>
  <c r="I8" i="5"/>
  <c r="I15" i="5" s="1"/>
  <c r="J5" i="5"/>
  <c r="J8" i="5" s="1"/>
  <c r="J15" i="5" s="1"/>
  <c r="C9" i="7" l="1"/>
  <c r="G18" i="7"/>
  <c r="D12" i="8"/>
  <c r="I17" i="6"/>
  <c r="I34" i="6"/>
  <c r="C12" i="8"/>
  <c r="D11" i="8"/>
  <c r="C11" i="8"/>
  <c r="D9" i="8"/>
  <c r="D7" i="8"/>
  <c r="D10" i="8" l="1"/>
  <c r="C11" i="7"/>
  <c r="G9" i="7"/>
  <c r="C12" i="7"/>
  <c r="G16" i="7"/>
  <c r="D4" i="4"/>
  <c r="D11" i="4" s="1"/>
  <c r="D13" i="4" s="1"/>
  <c r="C4" i="4" l="1"/>
  <c r="C11" i="4" s="1"/>
  <c r="C13" i="4" s="1"/>
  <c r="C13" i="7"/>
  <c r="G12" i="7"/>
  <c r="G11" i="7"/>
  <c r="C7" i="8"/>
  <c r="G13" i="7" l="1"/>
  <c r="C10" i="8"/>
  <c r="C9" i="8"/>
</calcChain>
</file>

<file path=xl/sharedStrings.xml><?xml version="1.0" encoding="utf-8"?>
<sst xmlns="http://schemas.openxmlformats.org/spreadsheetml/2006/main" count="237" uniqueCount="180">
  <si>
    <t>Przychody ze sprzedaży</t>
  </si>
  <si>
    <t>Przychody ze sprzedaży produktów i usług</t>
  </si>
  <si>
    <t>Przychody ze sprzedaży towarów i materiałów</t>
  </si>
  <si>
    <t>Koszty sprzedanych produktów, towarów i materiałów</t>
  </si>
  <si>
    <t>Koszty wytworzenia sprzedanych produktów i usług</t>
  </si>
  <si>
    <t>Wartość sprzedanych towarów i materiałów</t>
  </si>
  <si>
    <t>Zysk  (strata) brutto na sprzedaży</t>
  </si>
  <si>
    <t>Różnica z tytułu przekazania aktywów niegotówkowych właścicielom</t>
  </si>
  <si>
    <t>Pozostałe przychody operacyjne</t>
  </si>
  <si>
    <t>Koszty sprzedaży</t>
  </si>
  <si>
    <t>Koszty ogólnego zarządu</t>
  </si>
  <si>
    <t>Nakłady na prace badawcze i rozwojowe</t>
  </si>
  <si>
    <t>Pozostałe koszty operacyjne</t>
  </si>
  <si>
    <t>Zysk (strata) na działalności operacyjnej</t>
  </si>
  <si>
    <t>Przychody finansowe</t>
  </si>
  <si>
    <t>Koszty finansowe</t>
  </si>
  <si>
    <t>Udział w zyskach (stratach) netto jednostek wycenianych metodą praw własności</t>
  </si>
  <si>
    <t>Zysk (strata) przed opodatkowaniem</t>
  </si>
  <si>
    <t>Podatek dochodowy</t>
  </si>
  <si>
    <t>Zysk (strata) netto należny udziałowcom mniejszościowym</t>
  </si>
  <si>
    <t>Zysk (strata) netto z działalności kontynuowanej</t>
  </si>
  <si>
    <t>Zysk (strata) z działalności zaniechanej</t>
  </si>
  <si>
    <t>Zysk (strata) netto</t>
  </si>
  <si>
    <t>Zysk (strata) netto należny akcjonariuszom jenostki dominującej</t>
  </si>
  <si>
    <t>Zysk (strata) netto na jedną akcję (w zł)</t>
  </si>
  <si>
    <t>Podstawowy za okres obrotowy</t>
  </si>
  <si>
    <t>Rozwodniony za okres obrotowy</t>
  </si>
  <si>
    <t>Zysk (strata) netto na jedną akcję z działalności kontynuowanej (w zł)</t>
  </si>
  <si>
    <t>Zysk (strata) netto na jedną akcję z działalności zaniechanej (w zł)</t>
  </si>
  <si>
    <t>w tys. PLN</t>
  </si>
  <si>
    <t>Aktywa trwałe</t>
  </si>
  <si>
    <t>Rzeczowe aktywa trwałe</t>
  </si>
  <si>
    <t xml:space="preserve">Wartości niematerialne </t>
  </si>
  <si>
    <t>Nieruchomości inwestycyjne</t>
  </si>
  <si>
    <t>Inwestycje w jednostkach podporządkowanych</t>
  </si>
  <si>
    <t>Aktywa finansowe dostepne do sprzedaży</t>
  </si>
  <si>
    <t>Pozostałe aktywa finansowe</t>
  </si>
  <si>
    <t>Aktywa z tytułu odroczonego podatku dochodowego</t>
  </si>
  <si>
    <t>Należności długoterminowe</t>
  </si>
  <si>
    <t>Aktywa obrotowe</t>
  </si>
  <si>
    <t>Zapasy</t>
  </si>
  <si>
    <t>Należności handlowe</t>
  </si>
  <si>
    <t>Należności z tytułu bieżącego podatku dochodowego</t>
  </si>
  <si>
    <t xml:space="preserve">Pozostałe należności </t>
  </si>
  <si>
    <t>Aktywa finansowe dostępne do sprzedaży</t>
  </si>
  <si>
    <t>Aktywa finansowe wyceniane w wartości godziwej przez wynik finansowy</t>
  </si>
  <si>
    <t>Rozliczenia międzyokresowe</t>
  </si>
  <si>
    <t>Środki pieniężne i ich ekwiwalenty</t>
  </si>
  <si>
    <t>Aktywa zaklasyfikowane jako przeznaczone do sprzedaży</t>
  </si>
  <si>
    <t>AKTYWA  RAZEM</t>
  </si>
  <si>
    <t>AKTYWA</t>
  </si>
  <si>
    <t>PASYWA</t>
  </si>
  <si>
    <t>Kapitał własny</t>
  </si>
  <si>
    <t>Kapitał zakładowy</t>
  </si>
  <si>
    <t>Kapitał zapasowy z emisji akcji powyżej wartości nominalnej</t>
  </si>
  <si>
    <t>Akcje własne</t>
  </si>
  <si>
    <t>Pozostałe kapitały</t>
  </si>
  <si>
    <t>Niepodzielony wynik finansowy</t>
  </si>
  <si>
    <t>Różnice kursowe z przeliczenia</t>
  </si>
  <si>
    <t>Zyski zatrzymane</t>
  </si>
  <si>
    <t>Wynik finansowy bieżącego okresu</t>
  </si>
  <si>
    <t>Kapitał akcjonariuszy mniejszościowych</t>
  </si>
  <si>
    <t>Zobowiązanie długoterminowe</t>
  </si>
  <si>
    <t>Kredyty i pożyczki</t>
  </si>
  <si>
    <t>Pozostałe zobowiązania finansowe</t>
  </si>
  <si>
    <t>Inne zobowiązania długoterminowe</t>
  </si>
  <si>
    <t>Rezerwy z tytułu odroczonego podatku dochodowego</t>
  </si>
  <si>
    <t>Rozliczenia międzyokresowe przychodów</t>
  </si>
  <si>
    <t>Rezerwa na świadczenia emerytalne i podobne</t>
  </si>
  <si>
    <t>Pozostałe rezerwy</t>
  </si>
  <si>
    <t>Zobowiązania krótkoterminowe</t>
  </si>
  <si>
    <t>Zobowiązania handlowe</t>
  </si>
  <si>
    <t>Zobowiązania z tytułu bieżącego podatku dochodowego</t>
  </si>
  <si>
    <t>Pozostałe zobowiązania</t>
  </si>
  <si>
    <t>Zobowiązania bezpośrednio związane z aktywami klasyfikowanymi jako przeznaczone do sprzedaży</t>
  </si>
  <si>
    <t>PASYWA  RAZEM</t>
  </si>
  <si>
    <t>Wartość księgowa na akcję (w zł)</t>
  </si>
  <si>
    <t>Zmiany w nadwyżce z przeszacowania</t>
  </si>
  <si>
    <t>Zyski (straty) z tytułu przeszacowania składników aktywów finansowych dostępnych do sprzedaży</t>
  </si>
  <si>
    <t>Efektywna część zysków i strat związanych z instrumentami zabezpieczającymi przepływy środków pieniężnych</t>
  </si>
  <si>
    <t>Zyski (straty) aktuarialne z programów określonych świadczeń emerytalnych</t>
  </si>
  <si>
    <t>Różnice kursowe z wyceny jednostek działających za granicą</t>
  </si>
  <si>
    <t>Podatek dochodowy związany z elementami pozostałych całkowitych dochodów</t>
  </si>
  <si>
    <t xml:space="preserve">Suma dochodów całkowitych </t>
  </si>
  <si>
    <t>Suma dochodów całkowitych przypisana akcjonariuszom niekontrolującym</t>
  </si>
  <si>
    <t>Suma dochodów całkowitych przypadająca na podmiot dominujący</t>
  </si>
  <si>
    <t xml:space="preserve">Kapitały zapasowy ze sprzedaży akcji powyżej ceny nominalnej </t>
  </si>
  <si>
    <t>Kapitał własny akcjonariuszy jednostki dominującej</t>
  </si>
  <si>
    <t>Kapitał
własny ogółem</t>
  </si>
  <si>
    <t>Zmiany zasad (polityki) rachunkowości</t>
  </si>
  <si>
    <t>Korekty z tyt. błędów podstawowych</t>
  </si>
  <si>
    <t>Kapitał własny po korektach</t>
  </si>
  <si>
    <t>Emisja akcji</t>
  </si>
  <si>
    <t>Koszty emisji akcji</t>
  </si>
  <si>
    <t>Płatność w formie akcji własnych</t>
  </si>
  <si>
    <t>Podział zysku netto</t>
  </si>
  <si>
    <t>Wypłata dywidendy</t>
  </si>
  <si>
    <t>Suma dochodów całkowitych</t>
  </si>
  <si>
    <t>Dynamika (PLN)</t>
  </si>
  <si>
    <t>2013 PLN</t>
  </si>
  <si>
    <t>2013 EUR</t>
  </si>
  <si>
    <t>Amortyzacja</t>
  </si>
  <si>
    <t>Zysk (strata) ze sprzedaży brutto</t>
  </si>
  <si>
    <t>Zysk (strata) ze sprzedaży netto</t>
  </si>
  <si>
    <t>Zysk (strata) z działalności operacyjnej</t>
  </si>
  <si>
    <t>Zysk z działalności gospodarczej</t>
  </si>
  <si>
    <t>EBITDA</t>
  </si>
  <si>
    <t>Zysk (strata) brutto</t>
  </si>
  <si>
    <t>Aktywa razem, w tym:</t>
  </si>
  <si>
    <t>Środki pieniężne i inne aktywa pieniężne</t>
  </si>
  <si>
    <t>Należności razem, w tym:</t>
  </si>
  <si>
    <t>Należności krótkoterminowe</t>
  </si>
  <si>
    <t>Należności  długoterminowe</t>
  </si>
  <si>
    <t>Zobowiązania i rezerwy na zobowiązania, w tym:</t>
  </si>
  <si>
    <t>Zobowiązania długoterminowe</t>
  </si>
  <si>
    <t>Kapitał własny, w tym:</t>
  </si>
  <si>
    <t>Kapitał podstawowy</t>
  </si>
  <si>
    <t>Wskaźnik rentowności operacyjnej</t>
  </si>
  <si>
    <t>Wskaźnik rentowności EBITDA</t>
  </si>
  <si>
    <t>Wskaźnik rentowności netto</t>
  </si>
  <si>
    <t>Wskaźnik rentowności kapitału własnego (ROE)</t>
  </si>
  <si>
    <t>Wskaźnik rentowności majątku (ROA)</t>
  </si>
  <si>
    <t>Wskaźnik ogólnej płynności</t>
  </si>
  <si>
    <t>Wskaźnik ogólnego zadłużenia</t>
  </si>
  <si>
    <t>Kurs euro na dzień bilansowy</t>
  </si>
  <si>
    <t>Średni kurs euro w okresie</t>
  </si>
  <si>
    <t>F. Środki pieniężne na początek okresu</t>
  </si>
  <si>
    <t>A. DZIAŁALNOŚĆ OPERACYJNA</t>
  </si>
  <si>
    <t>B. DZIAŁALNOŚĆ INWESTYCYJNA</t>
  </si>
  <si>
    <t>I. Wpływy</t>
  </si>
  <si>
    <t>II. Wydatki</t>
  </si>
  <si>
    <t>C. DZIAŁALNOŚĆ FINANSOWA</t>
  </si>
  <si>
    <t>D. Przepływy pieniężne netto razem (A.III.+/–B.III+/–C.III)</t>
  </si>
  <si>
    <t>– o ograniczonej mozliwości dysponowania</t>
  </si>
  <si>
    <t>I. Zysk (strata) przed opodatkowaniem</t>
  </si>
  <si>
    <t>II. Korekty razem</t>
  </si>
  <si>
    <t>1. Amortyzacja (w tym odpisy wartości firmy lub ujemnej wartości firmy)</t>
  </si>
  <si>
    <t>2. Zyski (straty) z tytułu różnic kursowych</t>
  </si>
  <si>
    <t>3. Odsetki i udziały w zyskach (dywidendy)</t>
  </si>
  <si>
    <t>4. Zysk (strata) z działalnosci inwestycyjnej</t>
  </si>
  <si>
    <t>5. Zmiana stanu rezerw</t>
  </si>
  <si>
    <t>6. Zmiana stanu zapasów</t>
  </si>
  <si>
    <t>7. Zmiana stanu należności</t>
  </si>
  <si>
    <t>8. Zmiana stanu zobowiązań krótkoterminowych, z z wyjątkiem pożyczek i kredytów</t>
  </si>
  <si>
    <t>9. Zmiana stanu rozliczeń międzyokresowych</t>
  </si>
  <si>
    <t>10. Inne korekty z działalności operacyjnej</t>
  </si>
  <si>
    <t>III. Przepływy pieniężne netto z działalności operacyjnej (I+/–II)</t>
  </si>
  <si>
    <t>1. Zbycie wartości niematerialnych i prawnych oraz rzeczowych aktywów trwałych</t>
  </si>
  <si>
    <t>2. Zbycie inwestycji w nieruchomości oraz wartości niematerialne i prawne</t>
  </si>
  <si>
    <t>3. Z aktywów finansowych</t>
  </si>
  <si>
    <t>4. Inne wpływy inwestycyjne</t>
  </si>
  <si>
    <t>1. Nabycie wartości niematerialnych i prawnych oraz rzeczowych aktywów trwałych</t>
  </si>
  <si>
    <t>2. Inwestycje w nieruchomości oraz wartości niematerialane i prawne</t>
  </si>
  <si>
    <t>3. Na aktywa finansowe, w tym:</t>
  </si>
  <si>
    <t>4. Inne wydatki inwestycyjne</t>
  </si>
  <si>
    <t>III. Przepływy pieniężne netto z działalności inwestycyjnej (I–II)</t>
  </si>
  <si>
    <t>III. Przepływy pieniężne netto z działalności finansowej (I–II)</t>
  </si>
  <si>
    <t>E. Bilansowa zmiana stanu środków pieniężnych, w tym:</t>
  </si>
  <si>
    <t>– zmiana stanu środków pienięznych z tytułu różnic kursowych</t>
  </si>
  <si>
    <t>G. Środki pieniężne na koniec okresu (F+D), w tym</t>
  </si>
  <si>
    <t>*</t>
  </si>
  <si>
    <t>sam kwartał 4/2012</t>
  </si>
  <si>
    <t>za okres 01.01.2013 - 30.09.2013</t>
  </si>
  <si>
    <t>sam kwartał 4/2013</t>
  </si>
  <si>
    <t>za okres 01.01.2012 - 30.09.2012</t>
  </si>
  <si>
    <t>za okres 01.01.2014 - 31.03.2014</t>
  </si>
  <si>
    <t>za okres 01.01.2013 - 31.03.2013</t>
  </si>
  <si>
    <t>stan na 31.03.2014 r.</t>
  </si>
  <si>
    <t>stan na 31.03.2013 r.</t>
  </si>
  <si>
    <t>1Q</t>
  </si>
  <si>
    <t>2014 PLN</t>
  </si>
  <si>
    <t>2014 EUR</t>
  </si>
  <si>
    <t>trzy miesiące zakończone - 31.03.2014 r.</t>
  </si>
  <si>
    <t>trzy miesiące zakończone - 31.03.2013 r.</t>
  </si>
  <si>
    <t>Kapitał własny na dzień  01.01.2014 r.</t>
  </si>
  <si>
    <t>Kapitał własny na dzień  31.03.2014 r.</t>
  </si>
  <si>
    <t>Kapitał własny na dzień  01.01.2013 r.</t>
  </si>
  <si>
    <t>Kapitał własny na dzień  31.03.2013 r.</t>
  </si>
  <si>
    <t>(31.03.)</t>
  </si>
  <si>
    <t>31.03.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</si>
</sst>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#,##0.0000"/>
  </numFmts>
  <fonts count="1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i/>
      <sz val="8"/>
      <name val="Arial"/>
      <family val="2"/>
      <charset val="238"/>
    </font>
    <font>
      <b/>
      <sz val="10"/>
      <name val="Calibri"/>
      <family val="2"/>
      <charset val="238"/>
    </font>
    <font>
      <sz val="10"/>
      <name val="Calibri"/>
      <family val="2"/>
      <charset val="238"/>
    </font>
    <font>
      <b/>
      <sz val="9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sz val="8"/>
      <color rgb="FFFF0000"/>
      <name val="Arial"/>
      <family val="2"/>
      <charset val="238"/>
    </font>
    <font>
      <b/>
      <sz val="9"/>
      <color rgb="FFC00000"/>
      <name val="Calibri"/>
      <family val="2"/>
      <charset val="238"/>
    </font>
    <font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DBDB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67">
    <border>
      <left/>
      <right/>
      <top/>
      <bottom/>
      <diagonal/>
    </border>
    <border>
      <left style="double">
        <color rgb="FF808080"/>
      </left>
      <right style="thin">
        <color rgb="FF808080"/>
      </right>
      <top style="double">
        <color rgb="FF808080"/>
      </top>
      <bottom style="thin">
        <color rgb="FF808080"/>
      </bottom>
      <diagonal/>
    </border>
    <border>
      <left style="double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double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808080"/>
      </left>
      <right style="thin">
        <color rgb="FF808080"/>
      </right>
      <top style="thin">
        <color rgb="FF808080"/>
      </top>
      <bottom style="double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double">
        <color rgb="FF808080"/>
      </bottom>
      <diagonal/>
    </border>
    <border>
      <left style="thin">
        <color rgb="FF808080"/>
      </left>
      <right style="double">
        <color rgb="FF808080"/>
      </right>
      <top style="thin">
        <color rgb="FF808080"/>
      </top>
      <bottom style="double">
        <color rgb="FF808080"/>
      </bottom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808080"/>
      </left>
      <right style="double">
        <color rgb="FF808080"/>
      </right>
      <top/>
      <bottom style="thin">
        <color rgb="FF808080"/>
      </bottom>
      <diagonal/>
    </border>
    <border>
      <left/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 style="thin">
        <color theme="1" tint="0.499984740745262"/>
      </top>
      <bottom/>
      <diagonal/>
    </border>
    <border>
      <left style="double">
        <color rgb="FF808080"/>
      </left>
      <right/>
      <top style="double">
        <color rgb="FF808080"/>
      </top>
      <bottom style="thin">
        <color rgb="FF808080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double">
        <color rgb="FF808080"/>
      </right>
      <top style="double">
        <color rgb="FF808080"/>
      </top>
      <bottom style="thin">
        <color rgb="FF808080"/>
      </bottom>
      <diagonal/>
    </border>
    <border>
      <left/>
      <right/>
      <top style="double">
        <color rgb="FF808080"/>
      </top>
      <bottom style="thin">
        <color rgb="FF808080"/>
      </bottom>
      <diagonal/>
    </border>
    <border>
      <left/>
      <right/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/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double">
        <color theme="0" tint="-0.499984740745262"/>
      </left>
      <right style="thin">
        <color theme="0" tint="-0.499984740745262"/>
      </right>
      <top style="double">
        <color theme="0" tint="-0.499984740745262"/>
      </top>
      <bottom style="thin">
        <color theme="0" tint="-0.499984740745262"/>
      </bottom>
      <diagonal/>
    </border>
    <border>
      <left style="double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double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double">
        <color theme="0" tint="-0.499984740745262"/>
      </left>
      <right style="thin">
        <color theme="0" tint="-0.499984740745262"/>
      </right>
      <top style="thin">
        <color theme="0" tint="-0.499984740745262"/>
      </top>
      <bottom style="double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double">
        <color theme="0" tint="-0.499984740745262"/>
      </bottom>
      <diagonal/>
    </border>
    <border>
      <left style="double">
        <color theme="0" tint="-0.499984740745262"/>
      </left>
      <right/>
      <top style="double">
        <color theme="0" tint="-0.499984740745262"/>
      </top>
      <bottom/>
      <diagonal/>
    </border>
    <border>
      <left/>
      <right style="double">
        <color theme="0" tint="-0.499984740745262"/>
      </right>
      <top style="double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double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 tint="-0.499984740745262"/>
      </left>
      <right style="double">
        <color rgb="FF808080"/>
      </right>
      <top style="thin">
        <color theme="0" tint="-0.499984740745262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rgb="FF808080"/>
      </left>
      <right style="double">
        <color theme="0" tint="-0.499984740745262"/>
      </right>
      <top/>
      <bottom style="thin">
        <color rgb="FF808080"/>
      </bottom>
      <diagonal/>
    </border>
    <border>
      <left style="thin">
        <color rgb="FF808080"/>
      </left>
      <right style="double">
        <color theme="0" tint="-0.499984740745262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double">
        <color theme="0" tint="-0.499984740745262"/>
      </right>
      <top style="thin">
        <color rgb="FF808080"/>
      </top>
      <bottom style="double">
        <color rgb="FF808080"/>
      </bottom>
      <diagonal/>
    </border>
    <border>
      <left style="double">
        <color rgb="FF808080"/>
      </left>
      <right style="thin">
        <color theme="0" tint="-0.499984740745262"/>
      </right>
      <top style="thin">
        <color rgb="FF808080"/>
      </top>
      <bottom style="thin">
        <color rgb="FF808080"/>
      </bottom>
      <diagonal/>
    </border>
    <border>
      <left/>
      <right style="double">
        <color theme="0" tint="-0.499984740745262"/>
      </right>
      <top style="thin">
        <color rgb="FF808080"/>
      </top>
      <bottom style="thin">
        <color rgb="FF808080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rgb="FF808080"/>
      </top>
      <bottom style="thin">
        <color theme="0" tint="-0.499984740745262"/>
      </bottom>
      <diagonal/>
    </border>
    <border>
      <left/>
      <right style="double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double">
        <color theme="1" tint="0.499984740745262"/>
      </left>
      <right style="thin">
        <color theme="1" tint="0.499984740745262"/>
      </right>
      <top style="double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 style="double">
        <color theme="1" tint="0.499984740745262"/>
      </top>
      <bottom/>
      <diagonal/>
    </border>
    <border>
      <left style="thin">
        <color theme="1" tint="0.499984740745262"/>
      </left>
      <right style="double">
        <color theme="1" tint="0.499984740745262"/>
      </right>
      <top style="double">
        <color theme="1" tint="0.499984740745262"/>
      </top>
      <bottom style="thin">
        <color theme="1" tint="0.499984740745262"/>
      </bottom>
      <diagonal/>
    </border>
    <border>
      <left style="double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double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double">
        <color theme="1" tint="0.499984740745262"/>
      </left>
      <right style="thin">
        <color theme="1" tint="0.499984740745262"/>
      </right>
      <top style="double">
        <color theme="1" tint="0.499984740745262"/>
      </top>
      <bottom style="thin">
        <color theme="1" tint="0.499984740745262"/>
      </bottom>
      <diagonal/>
    </border>
    <border>
      <left style="double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double">
        <color theme="1" tint="0.499984740745262"/>
      </left>
      <right style="thin">
        <color theme="1" tint="0.499984740745262"/>
      </right>
      <top style="thin">
        <color theme="1" tint="0.499984740745262"/>
      </top>
      <bottom style="double">
        <color theme="1" tint="0.499984740745262"/>
      </bottom>
      <diagonal/>
    </border>
    <border>
      <left style="thin">
        <color theme="1" tint="0.499984740745262"/>
      </left>
      <right style="double">
        <color theme="1" tint="0.499984740745262"/>
      </right>
      <top style="thin">
        <color theme="1" tint="0.499984740745262"/>
      </top>
      <bottom style="double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double">
        <color theme="1" tint="0.499984740745262"/>
      </bottom>
      <diagonal/>
    </border>
    <border>
      <left/>
      <right style="double">
        <color theme="1" tint="0.499984740745262"/>
      </right>
      <top style="double">
        <color theme="1" tint="0.499984740745262"/>
      </top>
      <bottom/>
      <diagonal/>
    </border>
    <border>
      <left/>
      <right style="double">
        <color theme="1" tint="0.499984740745262"/>
      </right>
      <top/>
      <bottom style="thin">
        <color theme="1" tint="0.499984740745262"/>
      </bottom>
      <diagonal/>
    </border>
    <border>
      <left/>
      <right style="double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double">
        <color theme="1" tint="0.499984740745262"/>
      </bottom>
      <diagonal/>
    </border>
    <border>
      <left/>
      <right style="double">
        <color theme="1" tint="0.499984740745262"/>
      </right>
      <top style="thin">
        <color theme="1" tint="0.499984740745262"/>
      </top>
      <bottom style="double">
        <color theme="1" tint="0.499984740745262"/>
      </bottom>
      <diagonal/>
    </border>
    <border>
      <left style="double">
        <color theme="1" tint="0.499984740745262"/>
      </left>
      <right/>
      <top style="double">
        <color theme="1" tint="0.499984740745262"/>
      </top>
      <bottom/>
      <diagonal/>
    </border>
    <border>
      <left style="double">
        <color theme="1" tint="0.499984740745262"/>
      </left>
      <right/>
      <top/>
      <bottom style="thin">
        <color theme="1" tint="0.499984740745262"/>
      </bottom>
      <diagonal/>
    </border>
    <border>
      <left style="thin">
        <color rgb="FF808080"/>
      </left>
      <right style="thin">
        <color rgb="FF808080"/>
      </right>
      <top style="double">
        <color rgb="FF808080"/>
      </top>
      <bottom style="thin">
        <color rgb="FF808080"/>
      </bottom>
      <diagonal/>
    </border>
    <border>
      <left style="thin">
        <color rgb="FF808080"/>
      </left>
      <right style="medium">
        <color rgb="FF808080"/>
      </right>
      <top style="double">
        <color rgb="FF808080"/>
      </top>
      <bottom style="thin">
        <color rgb="FF808080"/>
      </bottom>
      <diagonal/>
    </border>
    <border>
      <left style="thin">
        <color rgb="FF808080"/>
      </left>
      <right style="medium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medium">
        <color rgb="FF808080"/>
      </right>
      <top style="thin">
        <color rgb="FF808080"/>
      </top>
      <bottom style="double">
        <color rgb="FF808080"/>
      </bottom>
      <diagonal/>
    </border>
    <border>
      <left/>
      <right style="double">
        <color theme="0" tint="-0.499984740745262"/>
      </right>
      <top style="thin">
        <color rgb="FF808080"/>
      </top>
      <bottom style="thin">
        <color theme="0" tint="-0.499984740745262"/>
      </bottom>
      <diagonal/>
    </border>
    <border>
      <left style="thin">
        <color theme="0" tint="-0.499984740745262"/>
      </left>
      <right style="double">
        <color theme="0" tint="-0.499984740745262"/>
      </right>
      <top style="thin">
        <color theme="0" tint="-0.499984740745262"/>
      </top>
      <bottom style="double">
        <color theme="0" tint="-0.499984740745262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43" fontId="1" fillId="0" borderId="0" applyFont="0" applyFill="0" applyBorder="0" applyAlignment="0" applyProtection="0"/>
  </cellStyleXfs>
  <cellXfs count="184">
    <xf numFmtId="0" fontId="0" fillId="0" borderId="0" xfId="0"/>
    <xf numFmtId="49" fontId="3" fillId="3" borderId="2" xfId="2" applyNumberFormat="1" applyFont="1" applyFill="1" applyBorder="1" applyAlignment="1">
      <alignment vertical="center" wrapText="1"/>
    </xf>
    <xf numFmtId="49" fontId="4" fillId="0" borderId="2" xfId="2" applyNumberFormat="1" applyFont="1" applyFill="1" applyBorder="1" applyAlignment="1">
      <alignment horizontal="left" vertical="center" wrapText="1"/>
    </xf>
    <xf numFmtId="49" fontId="4" fillId="0" borderId="2" xfId="2" applyNumberFormat="1" applyFont="1" applyFill="1" applyBorder="1" applyAlignment="1">
      <alignment vertical="center" wrapText="1"/>
    </xf>
    <xf numFmtId="49" fontId="5" fillId="3" borderId="2" xfId="2" applyNumberFormat="1" applyFont="1" applyFill="1" applyBorder="1" applyAlignment="1">
      <alignment vertical="center" wrapText="1"/>
    </xf>
    <xf numFmtId="0" fontId="3" fillId="3" borderId="2" xfId="0" applyFont="1" applyFill="1" applyBorder="1" applyAlignment="1">
      <alignment horizontal="justify" vertical="center" wrapText="1"/>
    </xf>
    <xf numFmtId="0" fontId="4" fillId="0" borderId="2" xfId="0" applyFont="1" applyBorder="1" applyAlignment="1">
      <alignment horizontal="justify" wrapText="1"/>
    </xf>
    <xf numFmtId="49" fontId="3" fillId="3" borderId="2" xfId="2" applyNumberFormat="1" applyFont="1" applyFill="1" applyBorder="1" applyAlignment="1">
      <alignment horizontal="left" vertical="center" wrapText="1"/>
    </xf>
    <xf numFmtId="49" fontId="3" fillId="3" borderId="5" xfId="2" applyNumberFormat="1" applyFont="1" applyFill="1" applyBorder="1" applyAlignment="1">
      <alignment horizontal="left" vertical="center" wrapText="1"/>
    </xf>
    <xf numFmtId="49" fontId="3" fillId="4" borderId="2" xfId="2" applyNumberFormat="1" applyFont="1" applyFill="1" applyBorder="1" applyAlignment="1">
      <alignment vertical="center" wrapText="1"/>
    </xf>
    <xf numFmtId="0" fontId="3" fillId="4" borderId="2" xfId="0" applyFont="1" applyFill="1" applyBorder="1"/>
    <xf numFmtId="49" fontId="3" fillId="4" borderId="5" xfId="2" applyNumberFormat="1" applyFont="1" applyFill="1" applyBorder="1" applyAlignment="1">
      <alignment vertical="center" wrapText="1"/>
    </xf>
    <xf numFmtId="0" fontId="4" fillId="0" borderId="2" xfId="0" applyFont="1" applyBorder="1"/>
    <xf numFmtId="0" fontId="4" fillId="0" borderId="2" xfId="0" applyFont="1" applyBorder="1" applyAlignment="1">
      <alignment wrapText="1"/>
    </xf>
    <xf numFmtId="0" fontId="4" fillId="0" borderId="2" xfId="2" applyFont="1" applyBorder="1"/>
    <xf numFmtId="0" fontId="4" fillId="3" borderId="5" xfId="2" applyFont="1" applyFill="1" applyBorder="1"/>
    <xf numFmtId="4" fontId="4" fillId="0" borderId="2" xfId="0" applyNumberFormat="1" applyFont="1" applyFill="1" applyBorder="1" applyAlignment="1" applyProtection="1">
      <alignment horizontal="left" vertical="center" wrapText="1"/>
    </xf>
    <xf numFmtId="4" fontId="4" fillId="0" borderId="2" xfId="0" applyNumberFormat="1" applyFont="1" applyFill="1" applyBorder="1" applyAlignment="1" applyProtection="1">
      <alignment horizontal="left" vertical="center"/>
    </xf>
    <xf numFmtId="4" fontId="3" fillId="4" borderId="2" xfId="0" applyNumberFormat="1" applyFont="1" applyFill="1" applyBorder="1" applyAlignment="1" applyProtection="1">
      <alignment horizontal="left" vertical="center" wrapText="1"/>
    </xf>
    <xf numFmtId="0" fontId="8" fillId="4" borderId="18" xfId="0" applyFont="1" applyFill="1" applyBorder="1" applyAlignment="1">
      <alignment horizontal="center" vertical="top"/>
    </xf>
    <xf numFmtId="0" fontId="4" fillId="0" borderId="5" xfId="2" applyFont="1" applyBorder="1"/>
    <xf numFmtId="0" fontId="8" fillId="4" borderId="20" xfId="0" applyFont="1" applyFill="1" applyBorder="1" applyAlignment="1">
      <alignment horizontal="center"/>
    </xf>
    <xf numFmtId="4" fontId="0" fillId="0" borderId="0" xfId="0" applyNumberFormat="1"/>
    <xf numFmtId="0" fontId="4" fillId="0" borderId="25" xfId="3" applyFont="1" applyFill="1" applyBorder="1" applyAlignment="1">
      <alignment horizontal="left" vertical="center" wrapText="1" indent="8"/>
    </xf>
    <xf numFmtId="0" fontId="0" fillId="0" borderId="0" xfId="0" applyFill="1"/>
    <xf numFmtId="0" fontId="11" fillId="0" borderId="0" xfId="0" applyFont="1"/>
    <xf numFmtId="0" fontId="10" fillId="0" borderId="0" xfId="0" applyFont="1"/>
    <xf numFmtId="0" fontId="3" fillId="4" borderId="23" xfId="3" applyFont="1" applyFill="1" applyBorder="1" applyAlignment="1">
      <alignment horizontal="left" vertical="center" wrapText="1"/>
    </xf>
    <xf numFmtId="0" fontId="3" fillId="0" borderId="23" xfId="3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center"/>
    </xf>
    <xf numFmtId="0" fontId="4" fillId="0" borderId="23" xfId="3" applyFont="1" applyFill="1" applyBorder="1" applyAlignment="1">
      <alignment horizontal="left" vertical="center" wrapText="1" indent="4"/>
    </xf>
    <xf numFmtId="0" fontId="13" fillId="0" borderId="0" xfId="0" applyFont="1" applyFill="1" applyBorder="1" applyAlignment="1">
      <alignment horizontal="center" vertical="top"/>
    </xf>
    <xf numFmtId="0" fontId="3" fillId="4" borderId="23" xfId="3" applyFont="1" applyFill="1" applyBorder="1" applyAlignment="1">
      <alignment vertical="center" wrapText="1"/>
    </xf>
    <xf numFmtId="0" fontId="4" fillId="0" borderId="23" xfId="3" applyFont="1" applyFill="1" applyBorder="1" applyAlignment="1">
      <alignment horizontal="left" vertical="center" wrapText="1" indent="8"/>
    </xf>
    <xf numFmtId="0" fontId="14" fillId="0" borderId="0" xfId="0" applyFont="1"/>
    <xf numFmtId="4" fontId="14" fillId="0" borderId="0" xfId="0" applyNumberFormat="1" applyFont="1"/>
    <xf numFmtId="43" fontId="0" fillId="0" borderId="0" xfId="4" applyFont="1"/>
    <xf numFmtId="43" fontId="0" fillId="0" borderId="0" xfId="0" applyNumberFormat="1"/>
    <xf numFmtId="4" fontId="4" fillId="0" borderId="30" xfId="4" applyNumberFormat="1" applyFont="1" applyBorder="1" applyAlignment="1">
      <alignment horizontal="center" vertical="center"/>
    </xf>
    <xf numFmtId="43" fontId="3" fillId="0" borderId="31" xfId="4" applyFont="1" applyFill="1" applyBorder="1" applyAlignment="1">
      <alignment vertical="center" wrapText="1"/>
    </xf>
    <xf numFmtId="43" fontId="4" fillId="0" borderId="30" xfId="4" applyFont="1" applyFill="1" applyBorder="1" applyAlignment="1">
      <alignment horizontal="right" vertical="center"/>
    </xf>
    <xf numFmtId="43" fontId="4" fillId="0" borderId="30" xfId="4" applyFont="1" applyBorder="1" applyAlignment="1">
      <alignment horizontal="right" vertical="center"/>
    </xf>
    <xf numFmtId="43" fontId="3" fillId="4" borderId="31" xfId="4" applyFont="1" applyFill="1" applyBorder="1" applyAlignment="1">
      <alignment vertical="center" wrapText="1"/>
    </xf>
    <xf numFmtId="43" fontId="4" fillId="4" borderId="30" xfId="4" applyFont="1" applyFill="1" applyBorder="1" applyAlignment="1">
      <alignment vertical="center"/>
    </xf>
    <xf numFmtId="43" fontId="4" fillId="0" borderId="30" xfId="4" applyFont="1" applyBorder="1" applyAlignment="1">
      <alignment vertical="center"/>
    </xf>
    <xf numFmtId="43" fontId="4" fillId="0" borderId="30" xfId="4" applyFont="1" applyBorder="1"/>
    <xf numFmtId="43" fontId="4" fillId="4" borderId="30" xfId="4" applyFont="1" applyFill="1" applyBorder="1"/>
    <xf numFmtId="43" fontId="3" fillId="4" borderId="31" xfId="4" applyFont="1" applyFill="1" applyBorder="1" applyAlignment="1">
      <alignment horizontal="left" vertical="center" wrapText="1"/>
    </xf>
    <xf numFmtId="43" fontId="3" fillId="4" borderId="30" xfId="4" applyFont="1" applyFill="1" applyBorder="1" applyAlignment="1">
      <alignment vertical="center"/>
    </xf>
    <xf numFmtId="43" fontId="4" fillId="0" borderId="32" xfId="4" applyFont="1" applyBorder="1" applyAlignment="1">
      <alignment vertical="center"/>
    </xf>
    <xf numFmtId="4" fontId="0" fillId="7" borderId="29" xfId="0" applyNumberFormat="1" applyFill="1" applyBorder="1"/>
    <xf numFmtId="0" fontId="12" fillId="4" borderId="33" xfId="0" applyFont="1" applyFill="1" applyBorder="1"/>
    <xf numFmtId="0" fontId="0" fillId="7" borderId="34" xfId="0" applyFill="1" applyBorder="1"/>
    <xf numFmtId="0" fontId="3" fillId="2" borderId="35" xfId="2" applyFont="1" applyFill="1" applyBorder="1" applyAlignment="1">
      <alignment horizontal="center" vertical="center" wrapText="1"/>
    </xf>
    <xf numFmtId="0" fontId="3" fillId="2" borderId="36" xfId="2" applyFont="1" applyFill="1" applyBorder="1" applyAlignment="1">
      <alignment horizontal="center" vertical="center" wrapText="1"/>
    </xf>
    <xf numFmtId="164" fontId="0" fillId="0" borderId="0" xfId="0" applyNumberFormat="1"/>
    <xf numFmtId="4" fontId="4" fillId="0" borderId="4" xfId="2" applyNumberFormat="1" applyFont="1" applyFill="1" applyBorder="1" applyAlignment="1">
      <alignment horizontal="right" vertical="center" wrapText="1"/>
    </xf>
    <xf numFmtId="4" fontId="5" fillId="3" borderId="10" xfId="2" applyNumberFormat="1" applyFont="1" applyFill="1" applyBorder="1" applyAlignment="1">
      <alignment horizontal="right" vertical="center" wrapText="1"/>
    </xf>
    <xf numFmtId="4" fontId="4" fillId="0" borderId="10" xfId="2" applyNumberFormat="1" applyFont="1" applyBorder="1" applyAlignment="1">
      <alignment horizontal="right"/>
    </xf>
    <xf numFmtId="4" fontId="4" fillId="0" borderId="3" xfId="2" applyNumberFormat="1" applyFont="1" applyFill="1" applyBorder="1" applyAlignment="1">
      <alignment horizontal="right" vertical="center" wrapText="1"/>
    </xf>
    <xf numFmtId="4" fontId="3" fillId="4" borderId="4" xfId="2" applyNumberFormat="1" applyFont="1" applyFill="1" applyBorder="1" applyAlignment="1">
      <alignment horizontal="right" vertical="center" wrapText="1"/>
    </xf>
    <xf numFmtId="4" fontId="3" fillId="4" borderId="7" xfId="2" applyNumberFormat="1" applyFont="1" applyFill="1" applyBorder="1" applyAlignment="1">
      <alignment horizontal="right" vertical="center" wrapText="1"/>
    </xf>
    <xf numFmtId="4" fontId="3" fillId="4" borderId="4" xfId="2" applyNumberFormat="1" applyFont="1" applyFill="1" applyBorder="1" applyAlignment="1">
      <alignment vertical="center" wrapText="1"/>
    </xf>
    <xf numFmtId="4" fontId="4" fillId="0" borderId="4" xfId="2" applyNumberFormat="1" applyFont="1" applyFill="1" applyBorder="1" applyAlignment="1">
      <alignment vertical="center" wrapText="1"/>
    </xf>
    <xf numFmtId="4" fontId="4" fillId="0" borderId="7" xfId="2" applyNumberFormat="1" applyFont="1" applyBorder="1"/>
    <xf numFmtId="4" fontId="3" fillId="4" borderId="3" xfId="0" applyNumberFormat="1" applyFont="1" applyFill="1" applyBorder="1" applyAlignment="1" applyProtection="1">
      <alignment horizontal="right" vertical="center"/>
    </xf>
    <xf numFmtId="4" fontId="3" fillId="4" borderId="4" xfId="0" applyNumberFormat="1" applyFont="1" applyFill="1" applyBorder="1" applyAlignment="1" applyProtection="1">
      <alignment horizontal="right" vertical="center"/>
    </xf>
    <xf numFmtId="4" fontId="4" fillId="0" borderId="3" xfId="0" applyNumberFormat="1" applyFont="1" applyFill="1" applyBorder="1" applyAlignment="1" applyProtection="1">
      <alignment horizontal="right" vertical="center"/>
    </xf>
    <xf numFmtId="4" fontId="4" fillId="0" borderId="4" xfId="0" applyNumberFormat="1" applyFont="1" applyFill="1" applyBorder="1" applyAlignment="1" applyProtection="1">
      <alignment horizontal="right" vertical="center"/>
    </xf>
    <xf numFmtId="4" fontId="3" fillId="4" borderId="6" xfId="0" applyNumberFormat="1" applyFont="1" applyFill="1" applyBorder="1" applyAlignment="1" applyProtection="1">
      <alignment horizontal="right" vertical="center"/>
    </xf>
    <xf numFmtId="4" fontId="3" fillId="4" borderId="7" xfId="0" applyNumberFormat="1" applyFont="1" applyFill="1" applyBorder="1" applyAlignment="1" applyProtection="1">
      <alignment horizontal="right" vertical="center"/>
    </xf>
    <xf numFmtId="0" fontId="14" fillId="0" borderId="0" xfId="0" applyFont="1" applyAlignment="1">
      <alignment horizontal="center"/>
    </xf>
    <xf numFmtId="4" fontId="7" fillId="0" borderId="17" xfId="0" applyNumberFormat="1" applyFont="1" applyFill="1" applyBorder="1" applyAlignment="1">
      <alignment horizontal="right" vertical="center"/>
    </xf>
    <xf numFmtId="4" fontId="7" fillId="5" borderId="17" xfId="0" applyNumberFormat="1" applyFont="1" applyFill="1" applyBorder="1" applyAlignment="1">
      <alignment horizontal="right" vertical="center"/>
    </xf>
    <xf numFmtId="4" fontId="7" fillId="0" borderId="19" xfId="0" applyNumberFormat="1" applyFont="1" applyFill="1" applyBorder="1" applyAlignment="1">
      <alignment horizontal="right" vertical="center"/>
    </xf>
    <xf numFmtId="4" fontId="7" fillId="5" borderId="19" xfId="0" applyNumberFormat="1" applyFont="1" applyFill="1" applyBorder="1" applyAlignment="1">
      <alignment horizontal="right" vertical="center"/>
    </xf>
    <xf numFmtId="4" fontId="7" fillId="5" borderId="17" xfId="0" applyNumberFormat="1" applyFont="1" applyFill="1" applyBorder="1" applyAlignment="1">
      <alignment horizontal="right"/>
    </xf>
    <xf numFmtId="4" fontId="7" fillId="0" borderId="17" xfId="0" applyNumberFormat="1" applyFont="1" applyFill="1" applyBorder="1" applyAlignment="1">
      <alignment horizontal="right"/>
    </xf>
    <xf numFmtId="4" fontId="3" fillId="3" borderId="8" xfId="2" applyNumberFormat="1" applyFont="1" applyFill="1" applyBorder="1" applyAlignment="1">
      <alignment horizontal="right" vertical="center" wrapText="1"/>
    </xf>
    <xf numFmtId="4" fontId="3" fillId="3" borderId="3" xfId="2" applyNumberFormat="1" applyFont="1" applyFill="1" applyBorder="1" applyAlignment="1">
      <alignment horizontal="right" vertical="center" wrapText="1"/>
    </xf>
    <xf numFmtId="4" fontId="4" fillId="0" borderId="10" xfId="2" applyNumberFormat="1" applyFont="1" applyFill="1" applyBorder="1" applyAlignment="1">
      <alignment horizontal="right" vertical="center" wrapText="1"/>
    </xf>
    <xf numFmtId="4" fontId="3" fillId="0" borderId="3" xfId="2" applyNumberFormat="1" applyFont="1" applyFill="1" applyBorder="1" applyAlignment="1">
      <alignment horizontal="right" vertical="center" wrapText="1"/>
    </xf>
    <xf numFmtId="4" fontId="3" fillId="3" borderId="6" xfId="2" applyNumberFormat="1" applyFont="1" applyFill="1" applyBorder="1" applyAlignment="1" applyProtection="1">
      <alignment horizontal="right" vertical="center" wrapText="1"/>
      <protection locked="0"/>
    </xf>
    <xf numFmtId="4" fontId="5" fillId="3" borderId="6" xfId="2" applyNumberFormat="1" applyFont="1" applyFill="1" applyBorder="1" applyAlignment="1">
      <alignment horizontal="right" vertical="center" wrapText="1"/>
    </xf>
    <xf numFmtId="4" fontId="3" fillId="4" borderId="3" xfId="2" applyNumberFormat="1" applyFont="1" applyFill="1" applyBorder="1" applyAlignment="1">
      <alignment horizontal="right" vertical="center" wrapText="1"/>
    </xf>
    <xf numFmtId="4" fontId="3" fillId="4" borderId="6" xfId="2" applyNumberFormat="1" applyFont="1" applyFill="1" applyBorder="1" applyAlignment="1">
      <alignment horizontal="right" vertical="center" wrapText="1"/>
    </xf>
    <xf numFmtId="4" fontId="3" fillId="4" borderId="3" xfId="2" applyNumberFormat="1" applyFont="1" applyFill="1" applyBorder="1" applyAlignment="1">
      <alignment vertical="center" wrapText="1"/>
    </xf>
    <xf numFmtId="4" fontId="4" fillId="0" borderId="3" xfId="2" applyNumberFormat="1" applyFont="1" applyFill="1" applyBorder="1" applyAlignment="1">
      <alignment vertical="center" wrapText="1"/>
    </xf>
    <xf numFmtId="4" fontId="4" fillId="0" borderId="6" xfId="2" applyNumberFormat="1" applyFont="1" applyBorder="1"/>
    <xf numFmtId="4" fontId="3" fillId="0" borderId="0" xfId="2" applyNumberFormat="1" applyFont="1" applyFill="1" applyBorder="1" applyAlignment="1">
      <alignment horizontal="right" vertical="center" wrapText="1"/>
    </xf>
    <xf numFmtId="0" fontId="3" fillId="8" borderId="13" xfId="2" applyFont="1" applyFill="1" applyBorder="1" applyAlignment="1">
      <alignment horizontal="center" vertical="center" wrapText="1"/>
    </xf>
    <xf numFmtId="0" fontId="3" fillId="8" borderId="12" xfId="2" applyFont="1" applyFill="1" applyBorder="1" applyAlignment="1">
      <alignment horizontal="center" vertical="center" wrapText="1"/>
    </xf>
    <xf numFmtId="0" fontId="3" fillId="8" borderId="24" xfId="2" applyFont="1" applyFill="1" applyBorder="1" applyAlignment="1">
      <alignment horizontal="center" vertical="center" wrapText="1"/>
    </xf>
    <xf numFmtId="4" fontId="3" fillId="3" borderId="37" xfId="2" applyNumberFormat="1" applyFont="1" applyFill="1" applyBorder="1" applyAlignment="1">
      <alignment horizontal="right" vertical="center" wrapText="1"/>
    </xf>
    <xf numFmtId="4" fontId="4" fillId="0" borderId="38" xfId="2" applyNumberFormat="1" applyFont="1" applyFill="1" applyBorder="1" applyAlignment="1">
      <alignment horizontal="right" vertical="center" wrapText="1"/>
    </xf>
    <xf numFmtId="4" fontId="3" fillId="3" borderId="38" xfId="2" applyNumberFormat="1" applyFont="1" applyFill="1" applyBorder="1" applyAlignment="1">
      <alignment horizontal="right" vertical="center" wrapText="1"/>
    </xf>
    <xf numFmtId="4" fontId="3" fillId="0" borderId="38" xfId="2" applyNumberFormat="1" applyFont="1" applyFill="1" applyBorder="1" applyAlignment="1">
      <alignment horizontal="right" vertical="center" wrapText="1"/>
    </xf>
    <xf numFmtId="4" fontId="3" fillId="3" borderId="39" xfId="2" applyNumberFormat="1" applyFont="1" applyFill="1" applyBorder="1" applyAlignment="1" applyProtection="1">
      <alignment horizontal="right" vertical="center" wrapText="1"/>
      <protection locked="0"/>
    </xf>
    <xf numFmtId="49" fontId="3" fillId="0" borderId="40" xfId="2" applyNumberFormat="1" applyFont="1" applyFill="1" applyBorder="1" applyAlignment="1">
      <alignment horizontal="left" vertical="center" wrapText="1"/>
    </xf>
    <xf numFmtId="0" fontId="3" fillId="8" borderId="1" xfId="2" applyFont="1" applyFill="1" applyBorder="1" applyAlignment="1">
      <alignment horizontal="center" vertical="center" wrapText="1"/>
    </xf>
    <xf numFmtId="4" fontId="5" fillId="3" borderId="41" xfId="2" applyNumberFormat="1" applyFont="1" applyFill="1" applyBorder="1" applyAlignment="1">
      <alignment horizontal="right" vertical="center" wrapText="1"/>
    </xf>
    <xf numFmtId="4" fontId="4" fillId="0" borderId="41" xfId="2" applyNumberFormat="1" applyFont="1" applyBorder="1" applyAlignment="1">
      <alignment horizontal="right"/>
    </xf>
    <xf numFmtId="4" fontId="5" fillId="3" borderId="39" xfId="2" applyNumberFormat="1" applyFont="1" applyFill="1" applyBorder="1" applyAlignment="1">
      <alignment horizontal="right" vertical="center" wrapText="1"/>
    </xf>
    <xf numFmtId="0" fontId="3" fillId="8" borderId="8" xfId="2" applyFont="1" applyFill="1" applyBorder="1" applyAlignment="1">
      <alignment horizontal="center" vertical="center" wrapText="1"/>
    </xf>
    <xf numFmtId="0" fontId="3" fillId="8" borderId="9" xfId="2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 wrapText="1"/>
    </xf>
    <xf numFmtId="49" fontId="3" fillId="8" borderId="8" xfId="2" applyNumberFormat="1" applyFont="1" applyFill="1" applyBorder="1" applyAlignment="1">
      <alignment horizontal="center" vertical="center" wrapText="1"/>
    </xf>
    <xf numFmtId="49" fontId="3" fillId="8" borderId="9" xfId="2" applyNumberFormat="1" applyFont="1" applyFill="1" applyBorder="1" applyAlignment="1">
      <alignment horizontal="center" vertical="center" wrapText="1"/>
    </xf>
    <xf numFmtId="4" fontId="3" fillId="4" borderId="5" xfId="0" applyNumberFormat="1" applyFont="1" applyFill="1" applyBorder="1" applyAlignment="1" applyProtection="1">
      <alignment horizontal="left" vertical="center" wrapText="1"/>
    </xf>
    <xf numFmtId="0" fontId="10" fillId="8" borderId="22" xfId="0" applyFont="1" applyFill="1" applyBorder="1"/>
    <xf numFmtId="0" fontId="3" fillId="8" borderId="42" xfId="2" applyFont="1" applyFill="1" applyBorder="1" applyAlignment="1">
      <alignment horizontal="center" vertical="center" wrapText="1"/>
    </xf>
    <xf numFmtId="0" fontId="3" fillId="4" borderId="13" xfId="3" applyFont="1" applyFill="1" applyBorder="1" applyAlignment="1">
      <alignment horizontal="left" vertical="center" wrapText="1"/>
    </xf>
    <xf numFmtId="0" fontId="3" fillId="4" borderId="43" xfId="3" applyFont="1" applyFill="1" applyBorder="1" applyAlignment="1">
      <alignment horizontal="center" vertical="center" wrapText="1"/>
    </xf>
    <xf numFmtId="0" fontId="8" fillId="4" borderId="44" xfId="0" applyFont="1" applyFill="1" applyBorder="1" applyAlignment="1">
      <alignment horizontal="center"/>
    </xf>
    <xf numFmtId="0" fontId="8" fillId="4" borderId="45" xfId="0" applyFont="1" applyFill="1" applyBorder="1" applyAlignment="1">
      <alignment horizontal="center"/>
    </xf>
    <xf numFmtId="0" fontId="8" fillId="4" borderId="47" xfId="0" applyFont="1" applyFill="1" applyBorder="1" applyAlignment="1">
      <alignment horizontal="center" vertical="top"/>
    </xf>
    <xf numFmtId="0" fontId="6" fillId="0" borderId="49" xfId="0" applyFont="1" applyFill="1" applyBorder="1" applyAlignment="1">
      <alignment horizontal="left" vertical="center"/>
    </xf>
    <xf numFmtId="0" fontId="6" fillId="5" borderId="50" xfId="0" applyFont="1" applyFill="1" applyBorder="1" applyAlignment="1">
      <alignment horizontal="left" vertical="center"/>
    </xf>
    <xf numFmtId="0" fontId="6" fillId="0" borderId="50" xfId="0" applyFont="1" applyFill="1" applyBorder="1" applyAlignment="1">
      <alignment horizontal="left" vertical="center"/>
    </xf>
    <xf numFmtId="0" fontId="6" fillId="5" borderId="51" xfId="0" applyFont="1" applyFill="1" applyBorder="1" applyAlignment="1">
      <alignment horizontal="left" vertical="center"/>
    </xf>
    <xf numFmtId="2" fontId="7" fillId="0" borderId="48" xfId="1" applyNumberFormat="1" applyFont="1" applyFill="1" applyBorder="1" applyAlignment="1">
      <alignment horizontal="center" vertical="center"/>
    </xf>
    <xf numFmtId="2" fontId="7" fillId="5" borderId="48" xfId="1" applyNumberFormat="1" applyFont="1" applyFill="1" applyBorder="1" applyAlignment="1">
      <alignment horizontal="center" vertical="center"/>
    </xf>
    <xf numFmtId="4" fontId="7" fillId="5" borderId="48" xfId="0" applyNumberFormat="1" applyFont="1" applyFill="1" applyBorder="1" applyAlignment="1">
      <alignment horizontal="center" wrapText="1"/>
    </xf>
    <xf numFmtId="4" fontId="7" fillId="6" borderId="48" xfId="0" applyNumberFormat="1" applyFont="1" applyFill="1" applyBorder="1" applyAlignment="1">
      <alignment horizontal="center" wrapText="1"/>
    </xf>
    <xf numFmtId="4" fontId="7" fillId="5" borderId="53" xfId="0" applyNumberFormat="1" applyFont="1" applyFill="1" applyBorder="1" applyAlignment="1">
      <alignment horizontal="right"/>
    </xf>
    <xf numFmtId="4" fontId="7" fillId="5" borderId="52" xfId="0" applyNumberFormat="1" applyFont="1" applyFill="1" applyBorder="1" applyAlignment="1">
      <alignment horizontal="center" wrapText="1"/>
    </xf>
    <xf numFmtId="10" fontId="7" fillId="5" borderId="21" xfId="0" applyNumberFormat="1" applyFont="1" applyFill="1" applyBorder="1" applyAlignment="1">
      <alignment horizontal="center" vertical="center"/>
    </xf>
    <xf numFmtId="10" fontId="7" fillId="5" borderId="56" xfId="0" applyNumberFormat="1" applyFont="1" applyFill="1" applyBorder="1" applyAlignment="1">
      <alignment horizontal="center" vertical="center"/>
    </xf>
    <xf numFmtId="10" fontId="7" fillId="0" borderId="21" xfId="0" applyNumberFormat="1" applyFont="1" applyFill="1" applyBorder="1" applyAlignment="1">
      <alignment horizontal="center" vertical="center"/>
    </xf>
    <xf numFmtId="10" fontId="7" fillId="0" borderId="56" xfId="0" applyNumberFormat="1" applyFont="1" applyFill="1" applyBorder="1" applyAlignment="1">
      <alignment horizontal="center" vertical="center"/>
    </xf>
    <xf numFmtId="10" fontId="7" fillId="5" borderId="57" xfId="0" applyNumberFormat="1" applyFont="1" applyFill="1" applyBorder="1" applyAlignment="1">
      <alignment horizontal="center" vertical="center"/>
    </xf>
    <xf numFmtId="10" fontId="7" fillId="5" borderId="58" xfId="0" applyNumberFormat="1" applyFont="1" applyFill="1" applyBorder="1" applyAlignment="1">
      <alignment horizontal="center" vertical="center"/>
    </xf>
    <xf numFmtId="0" fontId="6" fillId="5" borderId="49" xfId="0" applyFont="1" applyFill="1" applyBorder="1" applyAlignment="1">
      <alignment horizontal="justify" vertical="center"/>
    </xf>
    <xf numFmtId="0" fontId="6" fillId="0" borderId="50" xfId="0" applyFont="1" applyFill="1" applyBorder="1" applyAlignment="1">
      <alignment horizontal="justify" vertical="center"/>
    </xf>
    <xf numFmtId="0" fontId="6" fillId="5" borderId="50" xfId="0" applyFont="1" applyFill="1" applyBorder="1" applyAlignment="1">
      <alignment horizontal="justify" vertical="center"/>
    </xf>
    <xf numFmtId="0" fontId="6" fillId="5" borderId="50" xfId="0" applyFont="1" applyFill="1" applyBorder="1" applyAlignment="1">
      <alignment horizontal="justify"/>
    </xf>
    <xf numFmtId="0" fontId="6" fillId="5" borderId="51" xfId="0" applyFont="1" applyFill="1" applyBorder="1" applyAlignment="1">
      <alignment horizontal="justify" vertical="center"/>
    </xf>
    <xf numFmtId="0" fontId="8" fillId="8" borderId="54" xfId="0" applyFont="1" applyFill="1" applyBorder="1" applyAlignment="1">
      <alignment horizontal="center"/>
    </xf>
    <xf numFmtId="0" fontId="6" fillId="8" borderId="55" xfId="0" applyFont="1" applyFill="1" applyBorder="1" applyAlignment="1">
      <alignment horizontal="center" vertical="top"/>
    </xf>
    <xf numFmtId="0" fontId="8" fillId="8" borderId="59" xfId="0" applyFont="1" applyFill="1" applyBorder="1" applyAlignment="1">
      <alignment horizontal="center"/>
    </xf>
    <xf numFmtId="0" fontId="6" fillId="8" borderId="60" xfId="0" applyFont="1" applyFill="1" applyBorder="1" applyAlignment="1">
      <alignment horizontal="center" vertical="top"/>
    </xf>
    <xf numFmtId="0" fontId="15" fillId="3" borderId="61" xfId="0" applyFont="1" applyFill="1" applyBorder="1" applyAlignment="1">
      <alignment horizontal="center" vertical="center"/>
    </xf>
    <xf numFmtId="0" fontId="15" fillId="8" borderId="62" xfId="0" applyFont="1" applyFill="1" applyBorder="1" applyAlignment="1">
      <alignment horizontal="center" vertical="center"/>
    </xf>
    <xf numFmtId="0" fontId="15" fillId="3" borderId="3" xfId="0" applyFont="1" applyFill="1" applyBorder="1" applyAlignment="1">
      <alignment horizontal="center" vertical="center"/>
    </xf>
    <xf numFmtId="0" fontId="15" fillId="8" borderId="63" xfId="0" applyFont="1" applyFill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63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64" xfId="0" applyFont="1" applyBorder="1" applyAlignment="1">
      <alignment horizontal="center" vertical="center"/>
    </xf>
    <xf numFmtId="2" fontId="3" fillId="4" borderId="24" xfId="4" applyNumberFormat="1" applyFont="1" applyFill="1" applyBorder="1" applyAlignment="1">
      <alignment horizontal="right" vertical="center"/>
    </xf>
    <xf numFmtId="0" fontId="3" fillId="8" borderId="65" xfId="2" applyFont="1" applyFill="1" applyBorder="1" applyAlignment="1">
      <alignment horizontal="center" vertical="center" wrapText="1"/>
    </xf>
    <xf numFmtId="2" fontId="3" fillId="0" borderId="13" xfId="4" applyNumberFormat="1" applyFont="1" applyFill="1" applyBorder="1" applyAlignment="1">
      <alignment horizontal="right" vertical="center" wrapText="1"/>
    </xf>
    <xf numFmtId="2" fontId="4" fillId="0" borderId="13" xfId="4" applyNumberFormat="1" applyFont="1" applyFill="1" applyBorder="1" applyAlignment="1">
      <alignment horizontal="right" vertical="center" wrapText="1"/>
    </xf>
    <xf numFmtId="2" fontId="3" fillId="4" borderId="13" xfId="4" applyNumberFormat="1" applyFont="1" applyFill="1" applyBorder="1" applyAlignment="1">
      <alignment horizontal="right" vertical="center" wrapText="1"/>
    </xf>
    <xf numFmtId="2" fontId="4" fillId="0" borderId="13" xfId="4" applyNumberFormat="1" applyFont="1" applyFill="1" applyBorder="1" applyAlignment="1">
      <alignment vertical="center" wrapText="1"/>
    </xf>
    <xf numFmtId="2" fontId="3" fillId="4" borderId="13" xfId="4" applyNumberFormat="1" applyFont="1" applyFill="1" applyBorder="1" applyAlignment="1">
      <alignment horizontal="right" vertical="center"/>
    </xf>
    <xf numFmtId="2" fontId="4" fillId="0" borderId="26" xfId="4" applyNumberFormat="1" applyFont="1" applyFill="1" applyBorder="1" applyAlignment="1">
      <alignment vertical="center" wrapText="1"/>
    </xf>
    <xf numFmtId="2" fontId="3" fillId="0" borderId="24" xfId="4" applyNumberFormat="1" applyFont="1" applyFill="1" applyBorder="1" applyAlignment="1">
      <alignment horizontal="right" vertical="center" wrapText="1"/>
    </xf>
    <xf numFmtId="2" fontId="4" fillId="0" borderId="24" xfId="4" applyNumberFormat="1" applyFont="1" applyFill="1" applyBorder="1" applyAlignment="1">
      <alignment horizontal="right" vertical="center" wrapText="1"/>
    </xf>
    <xf numFmtId="2" fontId="3" fillId="4" borderId="24" xfId="4" applyNumberFormat="1" applyFont="1" applyFill="1" applyBorder="1" applyAlignment="1">
      <alignment horizontal="right" vertical="center" wrapText="1"/>
    </xf>
    <xf numFmtId="2" fontId="4" fillId="0" borderId="24" xfId="4" applyNumberFormat="1" applyFont="1" applyFill="1" applyBorder="1" applyAlignment="1">
      <alignment vertical="center" wrapText="1"/>
    </xf>
    <xf numFmtId="2" fontId="4" fillId="0" borderId="66" xfId="4" applyNumberFormat="1" applyFont="1" applyFill="1" applyBorder="1" applyAlignment="1">
      <alignment horizontal="right" vertical="center" wrapText="1"/>
    </xf>
    <xf numFmtId="0" fontId="14" fillId="0" borderId="27" xfId="0" applyFont="1" applyBorder="1" applyAlignment="1">
      <alignment horizontal="center"/>
    </xf>
    <xf numFmtId="0" fontId="14" fillId="0" borderId="28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14" fillId="0" borderId="15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6" fillId="0" borderId="16" xfId="0" applyFont="1" applyFill="1" applyBorder="1" applyAlignment="1">
      <alignment horizontal="justify"/>
    </xf>
    <xf numFmtId="0" fontId="6" fillId="0" borderId="11" xfId="0" applyFont="1" applyFill="1" applyBorder="1" applyAlignment="1">
      <alignment horizontal="justify"/>
    </xf>
    <xf numFmtId="0" fontId="8" fillId="8" borderId="46" xfId="0" applyFont="1" applyFill="1" applyBorder="1" applyAlignment="1">
      <alignment horizontal="center" vertical="center" wrapText="1"/>
    </xf>
    <xf numFmtId="0" fontId="8" fillId="8" borderId="48" xfId="0" applyFont="1" applyFill="1" applyBorder="1" applyAlignment="1">
      <alignment horizontal="center" vertical="center" wrapText="1"/>
    </xf>
    <xf numFmtId="0" fontId="6" fillId="0" borderId="47" xfId="0" applyFont="1" applyFill="1" applyBorder="1" applyAlignment="1">
      <alignment horizontal="left"/>
    </xf>
    <xf numFmtId="0" fontId="6" fillId="0" borderId="50" xfId="0" applyFont="1" applyFill="1" applyBorder="1" applyAlignment="1">
      <alignment horizontal="left"/>
    </xf>
    <xf numFmtId="0" fontId="6" fillId="0" borderId="16" xfId="0" applyFont="1" applyFill="1" applyBorder="1" applyAlignment="1">
      <alignment horizontal="justify" vertical="top"/>
    </xf>
    <xf numFmtId="0" fontId="6" fillId="0" borderId="11" xfId="0" applyFont="1" applyFill="1" applyBorder="1" applyAlignment="1">
      <alignment horizontal="justify" vertical="top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</cellXfs>
  <cellStyles count="5">
    <cellStyle name="Dziesiętny" xfId="4" builtinId="3"/>
    <cellStyle name="Normalny" xfId="0" builtinId="0"/>
    <cellStyle name="Normalny_bilans_przekształceń" xfId="2"/>
    <cellStyle name="Normalny_Skonsolidowane sprawozdanie finansowe" xfId="3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1</xdr:row>
      <xdr:rowOff>0</xdr:rowOff>
    </xdr:from>
    <xdr:to>
      <xdr:col>12</xdr:col>
      <xdr:colOff>75009</xdr:colOff>
      <xdr:row>38</xdr:row>
      <xdr:rowOff>24606</xdr:rowOff>
    </xdr:to>
    <xdr:sp macro="" textlink="">
      <xdr:nvSpPr>
        <xdr:cNvPr id="2" name="pole tekstowe 1"/>
        <xdr:cNvSpPr txBox="1"/>
      </xdr:nvSpPr>
      <xdr:spPr>
        <a:xfrm>
          <a:off x="7124700" y="190500"/>
          <a:ext cx="4332684" cy="707310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pl-PL" sz="1100" b="1"/>
            <a:t>Objaśnienia:</a:t>
          </a:r>
        </a:p>
        <a:p>
          <a:endParaRPr lang="pl-PL" sz="1100"/>
        </a:p>
        <a:p>
          <a:r>
            <a:rPr lang="pl-PL" sz="1100" b="1"/>
            <a:t>1.</a:t>
          </a:r>
          <a:r>
            <a:rPr lang="pl-PL" sz="1100" b="1" baseline="0"/>
            <a:t> Wskaźnik rentowności operacyjnej</a:t>
          </a:r>
        </a:p>
        <a:p>
          <a:r>
            <a:rPr lang="pl-PL" sz="1100" u="sng" baseline="0"/>
            <a:t>Formuła:</a:t>
          </a:r>
          <a:r>
            <a:rPr lang="pl-PL" sz="1100" baseline="0"/>
            <a:t> wynik na działalności operacyjnej / przychody ze sprzedaży</a:t>
          </a:r>
        </a:p>
        <a:p>
          <a:r>
            <a:rPr lang="pl-PL" sz="1100" u="sng" baseline="0"/>
            <a:t>Opis: </a:t>
          </a:r>
          <a:r>
            <a:rPr lang="pl-PL"/>
            <a:t>określa, ile zysku netto (po opodatkowaniu) przypada na 1 złoty przychodów firmy</a:t>
          </a:r>
          <a:endParaRPr lang="pl-PL" sz="1100" baseline="0"/>
        </a:p>
        <a:p>
          <a:endParaRPr lang="pl-PL" sz="1100" baseline="0"/>
        </a:p>
        <a:p>
          <a:r>
            <a:rPr lang="pl-PL" sz="1100" b="1" baseline="0"/>
            <a:t>2. Wskaźnik rentowności EBITDA</a:t>
          </a:r>
        </a:p>
        <a:p>
          <a:r>
            <a:rPr lang="pl-PL" sz="1100" u="sng" baseline="0">
              <a:solidFill>
                <a:schemeClr val="dk1"/>
              </a:solidFill>
              <a:latin typeface="+mn-lt"/>
              <a:ea typeface="+mn-ea"/>
              <a:cs typeface="+mn-cs"/>
            </a:rPr>
            <a:t>Formuła: </a:t>
          </a:r>
          <a:r>
            <a:rPr lang="pl-PL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(wynika na działalności operacyjnej+amortyzacja) / przychody ze sprzedaży</a:t>
          </a:r>
          <a:endParaRPr lang="pl-PL"/>
        </a:p>
        <a:p>
          <a:r>
            <a:rPr lang="pl-PL" sz="1100" u="sng" baseline="0">
              <a:solidFill>
                <a:schemeClr val="dk1"/>
              </a:solidFill>
              <a:latin typeface="+mn-lt"/>
              <a:ea typeface="+mn-ea"/>
              <a:cs typeface="+mn-cs"/>
            </a:rPr>
            <a:t>Opis:  </a:t>
          </a:r>
          <a:r>
            <a:rPr lang="pl-PL"/>
            <a:t>mierzy efektywność konwersji przychodów na zysk z działalności ciągłej przed odsetkami od zaciągniętych kredytów, podatkami, deprecjacją i amortyzacją oraz przed pozycjami wyjątkowymi. </a:t>
          </a:r>
        </a:p>
        <a:p>
          <a:endParaRPr lang="pl-PL" sz="1100"/>
        </a:p>
        <a:p>
          <a:r>
            <a:rPr lang="pl-PL" sz="1100" b="1"/>
            <a:t>3. Wskaźnik</a:t>
          </a:r>
          <a:r>
            <a:rPr lang="pl-PL" sz="1100" b="1" baseline="0"/>
            <a:t> rentowności netto</a:t>
          </a:r>
        </a:p>
        <a:p>
          <a:r>
            <a:rPr lang="pl-PL" sz="1100" u="sng" baseline="0">
              <a:solidFill>
                <a:schemeClr val="dk1"/>
              </a:solidFill>
              <a:latin typeface="+mn-lt"/>
              <a:ea typeface="+mn-ea"/>
              <a:cs typeface="+mn-cs"/>
            </a:rPr>
            <a:t>Formuła: </a:t>
          </a:r>
          <a:r>
            <a:rPr lang="pl-PL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Wynik netto / Przychody ze sprzedaży</a:t>
          </a:r>
          <a:endParaRPr lang="pl-PL"/>
        </a:p>
        <a:p>
          <a:r>
            <a:rPr lang="pl-PL" sz="1100" u="sng" baseline="0">
              <a:solidFill>
                <a:schemeClr val="dk1"/>
              </a:solidFill>
              <a:latin typeface="+mn-lt"/>
              <a:ea typeface="+mn-ea"/>
              <a:cs typeface="+mn-cs"/>
            </a:rPr>
            <a:t>Opis: </a:t>
          </a:r>
          <a:r>
            <a:rPr lang="pl-PL"/>
            <a:t>informuje inwestorów ile procent przychodów ze sprzedaży stanowi zysk netto</a:t>
          </a:r>
        </a:p>
        <a:p>
          <a:endParaRPr lang="pl-PL" sz="1100"/>
        </a:p>
        <a:p>
          <a:r>
            <a:rPr lang="pl-PL" sz="1100" b="1"/>
            <a:t>4. Wskaśnik rentowności kapitału własnego</a:t>
          </a:r>
          <a:r>
            <a:rPr lang="pl-PL" sz="1100" b="1" baseline="0"/>
            <a:t> (ROE)</a:t>
          </a:r>
        </a:p>
        <a:p>
          <a:r>
            <a:rPr lang="pl-PL" sz="1100" u="sng" baseline="0">
              <a:solidFill>
                <a:schemeClr val="dk1"/>
              </a:solidFill>
              <a:latin typeface="+mn-lt"/>
              <a:ea typeface="+mn-ea"/>
              <a:cs typeface="+mn-cs"/>
            </a:rPr>
            <a:t>Formuła:</a:t>
          </a:r>
          <a:r>
            <a:rPr lang="pl-PL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Wynik netto / Kapitał własny, gdzie: Kapitał własny = Aktywa ogółem - Zobowiązania (krótko i długoterminowe)</a:t>
          </a:r>
          <a:endParaRPr lang="pl-PL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l-PL" sz="1100" u="sng" baseline="0">
              <a:solidFill>
                <a:schemeClr val="dk1"/>
              </a:solidFill>
              <a:latin typeface="+mn-lt"/>
              <a:ea typeface="+mn-ea"/>
              <a:cs typeface="+mn-cs"/>
            </a:rPr>
            <a:t>Opis:</a:t>
          </a:r>
          <a:r>
            <a:rPr lang="pl-PL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pl-PL" b="0"/>
            <a:t>określa stopę zyskowności zainwestowanych w firmie kapitałów własnych</a:t>
          </a:r>
        </a:p>
        <a:p>
          <a:endParaRPr lang="pl-PL" sz="1100"/>
        </a:p>
        <a:p>
          <a:r>
            <a:rPr lang="pl-PL" sz="1100" b="1"/>
            <a:t>5. Wskaźnik</a:t>
          </a:r>
          <a:r>
            <a:rPr lang="pl-PL" sz="1100" b="1" baseline="0"/>
            <a:t> rentowności majątku (ROA)</a:t>
          </a:r>
        </a:p>
        <a:p>
          <a:r>
            <a:rPr lang="pl-PL" sz="1100" u="sng" baseline="0">
              <a:solidFill>
                <a:schemeClr val="dk1"/>
              </a:solidFill>
              <a:latin typeface="+mn-lt"/>
              <a:ea typeface="+mn-ea"/>
              <a:cs typeface="+mn-cs"/>
            </a:rPr>
            <a:t>Formuła:</a:t>
          </a:r>
          <a:r>
            <a:rPr lang="pl-PL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Wynik netto / aktywa  ogółem</a:t>
          </a:r>
          <a:endParaRPr lang="pl-PL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l-PL" sz="1100" u="sng" baseline="0">
              <a:solidFill>
                <a:schemeClr val="dk1"/>
              </a:solidFill>
              <a:latin typeface="+mn-lt"/>
              <a:ea typeface="+mn-ea"/>
              <a:cs typeface="+mn-cs"/>
            </a:rPr>
            <a:t>Opis: </a:t>
          </a:r>
          <a:r>
            <a:rPr lang="pl-PL" b="0"/>
            <a:t>informuje o tym jaka jest rentowność wszystkich aktywów firmy w stosunku do wypracowanych przez nią zysków,</a:t>
          </a:r>
          <a:r>
            <a:rPr lang="pl-PL" b="0" baseline="0"/>
            <a:t> </a:t>
          </a:r>
          <a:r>
            <a:rPr lang="pl-PL" b="0"/>
            <a:t>czy innymi</a:t>
          </a:r>
          <a:r>
            <a:rPr lang="pl-PL" b="0" baseline="0"/>
            <a:t> słowy ile zysku netto  przynosi każda złotówka zaangażowana w finansowanie majątku</a:t>
          </a:r>
          <a:endParaRPr lang="pl-PL" b="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pl-PL"/>
        </a:p>
        <a:p>
          <a:r>
            <a:rPr lang="pl-PL" sz="1100" b="1"/>
            <a:t>6. Wskaźnik ogólnej płynności</a:t>
          </a:r>
        </a:p>
        <a:p>
          <a:r>
            <a:rPr lang="pl-PL" sz="1100" u="sng" baseline="0">
              <a:solidFill>
                <a:schemeClr val="dk1"/>
              </a:solidFill>
              <a:latin typeface="+mn-lt"/>
              <a:ea typeface="+mn-ea"/>
              <a:cs typeface="+mn-cs"/>
            </a:rPr>
            <a:t>Formuła:</a:t>
          </a:r>
          <a:r>
            <a:rPr lang="pl-PL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aktywa obrotowe / zobowiązania krótkoterminowe</a:t>
          </a:r>
          <a:endParaRPr lang="pl-PL"/>
        </a:p>
        <a:p>
          <a:r>
            <a:rPr lang="pl-PL" sz="1100" u="sng" baseline="0">
              <a:solidFill>
                <a:schemeClr val="dk1"/>
              </a:solidFill>
              <a:latin typeface="+mn-lt"/>
              <a:ea typeface="+mn-ea"/>
              <a:cs typeface="+mn-cs"/>
            </a:rPr>
            <a:t>Opis:</a:t>
          </a:r>
          <a:r>
            <a:rPr lang="pl-PL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pl-PL"/>
            <a:t>informuje o zdolności przedsiębiorstwa do regulowania zobowiązań w oparciu o wszystkie aktywa obrotowe</a:t>
          </a:r>
        </a:p>
        <a:p>
          <a:endParaRPr lang="pl-PL" sz="1100"/>
        </a:p>
        <a:p>
          <a:r>
            <a:rPr lang="pl-PL" sz="1100" b="1"/>
            <a:t>7. Wskaźnik ogólnego</a:t>
          </a:r>
          <a:r>
            <a:rPr lang="pl-PL" sz="1100" b="1" baseline="0"/>
            <a:t> zadłużenia</a:t>
          </a:r>
        </a:p>
        <a:p>
          <a:r>
            <a:rPr lang="pl-PL" sz="1100" u="sng" baseline="0">
              <a:solidFill>
                <a:schemeClr val="dk1"/>
              </a:solidFill>
              <a:latin typeface="+mn-lt"/>
              <a:ea typeface="+mn-ea"/>
              <a:cs typeface="+mn-cs"/>
            </a:rPr>
            <a:t>Formuła:</a:t>
          </a:r>
          <a:r>
            <a:rPr lang="pl-PL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zobowiązania ogółem / aktywa rezem</a:t>
          </a:r>
          <a:endParaRPr lang="pl-PL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l-PL" sz="1100" u="sng" baseline="0">
              <a:solidFill>
                <a:schemeClr val="dk1"/>
              </a:solidFill>
              <a:latin typeface="+mn-lt"/>
              <a:ea typeface="+mn-ea"/>
              <a:cs typeface="+mn-cs"/>
            </a:rPr>
            <a:t>Opis:</a:t>
          </a:r>
          <a:r>
            <a:rPr lang="pl-PL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pl-PL" b="0"/>
            <a:t>mówi o tym jaki udział w finansowaniu majątku firmy mają zobowiązania i dług</a:t>
          </a:r>
        </a:p>
        <a:p>
          <a:endParaRPr lang="pl-PL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onika\AppData\Local\Temp\Dane%20finansowe_1Q2014_LLF-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onika\AppData\Local\Temp\Dane%20finansowe_1Q2014_LL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ZiS LLF"/>
      <sheetName val="Sk. spr.z cał.doch. LLF"/>
      <sheetName val="Bilans LLF"/>
      <sheetName val="Zest.zmian w kap.wł. LLF"/>
      <sheetName val="Rach.przep.pienięż LLF"/>
      <sheetName val="Wybrane dane finansowe LLF"/>
      <sheetName val="Wskaźniki finansowe LLF"/>
      <sheetName val="Kursy walut"/>
    </sheetNames>
    <sheetDataSet>
      <sheetData sheetId="0">
        <row r="21">
          <cell r="C21">
            <v>809.49999999999545</v>
          </cell>
        </row>
      </sheetData>
      <sheetData sheetId="1" refreshError="1"/>
      <sheetData sheetId="2">
        <row r="22">
          <cell r="C22">
            <v>1508.67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ZiS LLF"/>
      <sheetName val="Sk. spr.z cał.doch. LLF"/>
      <sheetName val="Bilans LLF"/>
      <sheetName val="Zest.zmian w kap.wł. LLF"/>
      <sheetName val="Rach.przep.pienięż LLF"/>
      <sheetName val="Wybrane dane finansowe LLF"/>
      <sheetName val="Wskaźniki finansowe LLF"/>
      <sheetName val="Kursy walut"/>
    </sheetNames>
    <sheetDataSet>
      <sheetData sheetId="0" refreshError="1"/>
      <sheetData sheetId="1" refreshError="1"/>
      <sheetData sheetId="2">
        <row r="4">
          <cell r="C4">
            <v>29429</v>
          </cell>
          <cell r="D4">
            <v>28241.46</v>
          </cell>
        </row>
        <row r="13">
          <cell r="C13">
            <v>51985.569999999992</v>
          </cell>
          <cell r="D13">
            <v>40952.92</v>
          </cell>
        </row>
        <row r="14">
          <cell r="C14">
            <v>24495.25</v>
          </cell>
          <cell r="D14">
            <v>22901.03</v>
          </cell>
        </row>
        <row r="15">
          <cell r="C15">
            <v>22493.23</v>
          </cell>
          <cell r="D15">
            <v>16357.310000000001</v>
          </cell>
        </row>
        <row r="17">
          <cell r="C17">
            <v>2026.4</v>
          </cell>
          <cell r="D17">
            <v>170.48</v>
          </cell>
        </row>
        <row r="22">
          <cell r="C22">
            <v>1508.67</v>
          </cell>
          <cell r="D22">
            <v>553.32000000000005</v>
          </cell>
        </row>
        <row r="28">
          <cell r="C28">
            <v>37028.120000000003</v>
          </cell>
          <cell r="D28">
            <v>35949.96</v>
          </cell>
        </row>
        <row r="38">
          <cell r="C38">
            <v>3695.6299999999997</v>
          </cell>
          <cell r="D38">
            <v>3173.67</v>
          </cell>
        </row>
        <row r="46">
          <cell r="C46">
            <v>40690.820000000007</v>
          </cell>
          <cell r="D46">
            <v>30070.750000000004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6"/>
  <sheetViews>
    <sheetView tabSelected="1" workbookViewId="0"/>
  </sheetViews>
  <sheetFormatPr defaultRowHeight="15" x14ac:dyDescent="0.25"/>
  <cols>
    <col min="1" max="1" width="4.140625" customWidth="1"/>
    <col min="2" max="2" width="53.28515625" bestFit="1" customWidth="1"/>
    <col min="3" max="4" width="9.7109375" style="34" bestFit="1" customWidth="1"/>
    <col min="7" max="7" width="10.140625" bestFit="1" customWidth="1"/>
    <col min="8" max="8" width="4.85546875" customWidth="1"/>
  </cols>
  <sheetData>
    <row r="1" spans="2:7" ht="15.75" thickBot="1" x14ac:dyDescent="0.3"/>
    <row r="2" spans="2:7" ht="16.5" thickTop="1" thickBot="1" x14ac:dyDescent="0.3">
      <c r="C2" s="164" t="s">
        <v>29</v>
      </c>
      <c r="D2" s="165"/>
    </row>
    <row r="3" spans="2:7" ht="34.5" thickTop="1" x14ac:dyDescent="0.25">
      <c r="B3" s="91"/>
      <c r="C3" s="90" t="s">
        <v>165</v>
      </c>
      <c r="D3" s="92" t="s">
        <v>166</v>
      </c>
    </row>
    <row r="4" spans="2:7" x14ac:dyDescent="0.25">
      <c r="B4" s="1" t="s">
        <v>0</v>
      </c>
      <c r="C4" s="78">
        <f>C5+C6</f>
        <v>26401.159999999996</v>
      </c>
      <c r="D4" s="93">
        <f>D6+D5</f>
        <v>22276.949999999997</v>
      </c>
    </row>
    <row r="5" spans="2:7" x14ac:dyDescent="0.25">
      <c r="B5" s="2" t="s">
        <v>1</v>
      </c>
      <c r="C5" s="59">
        <v>20610.759999999998</v>
      </c>
      <c r="D5" s="94">
        <v>17363.759999999998</v>
      </c>
    </row>
    <row r="6" spans="2:7" x14ac:dyDescent="0.25">
      <c r="B6" s="2" t="s">
        <v>2</v>
      </c>
      <c r="C6" s="59">
        <v>5790.4</v>
      </c>
      <c r="D6" s="94">
        <v>4913.1899999999996</v>
      </c>
    </row>
    <row r="7" spans="2:7" x14ac:dyDescent="0.25">
      <c r="B7" s="1" t="s">
        <v>3</v>
      </c>
      <c r="C7" s="78">
        <f>C8+C9</f>
        <v>18452.18</v>
      </c>
      <c r="D7" s="93">
        <f>D9+D8</f>
        <v>15431.24</v>
      </c>
    </row>
    <row r="8" spans="2:7" x14ac:dyDescent="0.25">
      <c r="B8" s="2" t="s">
        <v>4</v>
      </c>
      <c r="C8" s="59">
        <v>13379.94</v>
      </c>
      <c r="D8" s="94">
        <v>11657.81</v>
      </c>
    </row>
    <row r="9" spans="2:7" x14ac:dyDescent="0.25">
      <c r="B9" s="2" t="s">
        <v>5</v>
      </c>
      <c r="C9" s="59">
        <v>5072.24</v>
      </c>
      <c r="D9" s="94">
        <v>3773.43</v>
      </c>
    </row>
    <row r="10" spans="2:7" x14ac:dyDescent="0.25">
      <c r="B10" s="7" t="s">
        <v>6</v>
      </c>
      <c r="C10" s="79">
        <f>C4-C7</f>
        <v>7948.9799999999959</v>
      </c>
      <c r="D10" s="95">
        <f>D4-D7</f>
        <v>6845.7099999999973</v>
      </c>
      <c r="E10" s="89"/>
      <c r="F10" s="89"/>
      <c r="G10" s="55"/>
    </row>
    <row r="11" spans="2:7" x14ac:dyDescent="0.25">
      <c r="B11" s="2" t="s">
        <v>7</v>
      </c>
      <c r="C11" s="59">
        <v>0</v>
      </c>
      <c r="D11" s="94">
        <v>0</v>
      </c>
    </row>
    <row r="12" spans="2:7" x14ac:dyDescent="0.25">
      <c r="B12" s="3" t="s">
        <v>8</v>
      </c>
      <c r="C12" s="59">
        <v>108.21</v>
      </c>
      <c r="D12" s="94">
        <v>142.63</v>
      </c>
    </row>
    <row r="13" spans="2:7" x14ac:dyDescent="0.25">
      <c r="B13" s="3" t="s">
        <v>9</v>
      </c>
      <c r="C13" s="59">
        <v>4178.2700000000004</v>
      </c>
      <c r="D13" s="94">
        <v>3791.25</v>
      </c>
    </row>
    <row r="14" spans="2:7" x14ac:dyDescent="0.25">
      <c r="B14" s="3" t="s">
        <v>10</v>
      </c>
      <c r="C14" s="59">
        <v>2838.77</v>
      </c>
      <c r="D14" s="94">
        <v>2353.9</v>
      </c>
    </row>
    <row r="15" spans="2:7" x14ac:dyDescent="0.25">
      <c r="B15" s="3" t="s">
        <v>11</v>
      </c>
      <c r="C15" s="59">
        <v>0</v>
      </c>
      <c r="D15" s="94">
        <v>0</v>
      </c>
    </row>
    <row r="16" spans="2:7" x14ac:dyDescent="0.25">
      <c r="B16" s="3" t="s">
        <v>12</v>
      </c>
      <c r="C16" s="59">
        <v>20.190000000000001</v>
      </c>
      <c r="D16" s="94">
        <v>47.88</v>
      </c>
    </row>
    <row r="17" spans="2:8" x14ac:dyDescent="0.25">
      <c r="B17" s="7" t="s">
        <v>13</v>
      </c>
      <c r="C17" s="79">
        <f>C10+C11+C12-C13-C14-C15-C16</f>
        <v>1019.9599999999955</v>
      </c>
      <c r="D17" s="95">
        <f t="shared" ref="D17" si="0">D10+D11+D12-D13-D14-D15-D16</f>
        <v>795.30999999999733</v>
      </c>
      <c r="E17" s="89"/>
      <c r="F17" s="89"/>
      <c r="G17" s="22"/>
      <c r="H17" s="22"/>
    </row>
    <row r="18" spans="2:8" x14ac:dyDescent="0.25">
      <c r="B18" s="3" t="s">
        <v>14</v>
      </c>
      <c r="C18" s="59">
        <v>3.04</v>
      </c>
      <c r="D18" s="94">
        <v>6.05</v>
      </c>
    </row>
    <row r="19" spans="2:8" x14ac:dyDescent="0.25">
      <c r="B19" s="3" t="s">
        <v>15</v>
      </c>
      <c r="C19" s="59">
        <v>213.5</v>
      </c>
      <c r="D19" s="94">
        <v>341.72</v>
      </c>
      <c r="E19" s="22"/>
    </row>
    <row r="20" spans="2:8" ht="22.5" x14ac:dyDescent="0.25">
      <c r="B20" s="3" t="s">
        <v>16</v>
      </c>
      <c r="C20" s="59">
        <v>0</v>
      </c>
      <c r="D20" s="94">
        <v>0</v>
      </c>
    </row>
    <row r="21" spans="2:8" x14ac:dyDescent="0.25">
      <c r="B21" s="7" t="s">
        <v>17</v>
      </c>
      <c r="C21" s="79">
        <f>C17+C18-C19-C20</f>
        <v>809.49999999999545</v>
      </c>
      <c r="D21" s="95">
        <f t="shared" ref="D21" si="1">D17+D18-D19-D20</f>
        <v>459.63999999999726</v>
      </c>
    </row>
    <row r="22" spans="2:8" x14ac:dyDescent="0.25">
      <c r="B22" s="3" t="s">
        <v>18</v>
      </c>
      <c r="C22" s="59">
        <v>0</v>
      </c>
      <c r="D22" s="94">
        <v>0</v>
      </c>
    </row>
    <row r="23" spans="2:8" x14ac:dyDescent="0.25">
      <c r="B23" s="98" t="s">
        <v>19</v>
      </c>
      <c r="C23" s="80">
        <v>0</v>
      </c>
      <c r="D23" s="94">
        <v>0</v>
      </c>
    </row>
    <row r="24" spans="2:8" x14ac:dyDescent="0.25">
      <c r="B24" s="7" t="s">
        <v>20</v>
      </c>
      <c r="C24" s="79">
        <v>809.5</v>
      </c>
      <c r="D24" s="95">
        <f>D21-D22</f>
        <v>459.63999999999726</v>
      </c>
    </row>
    <row r="25" spans="2:8" x14ac:dyDescent="0.25">
      <c r="B25" s="1" t="s">
        <v>21</v>
      </c>
      <c r="C25" s="79">
        <v>0</v>
      </c>
      <c r="D25" s="95">
        <v>0</v>
      </c>
    </row>
    <row r="26" spans="2:8" x14ac:dyDescent="0.25">
      <c r="B26" s="7" t="s">
        <v>22</v>
      </c>
      <c r="C26" s="79">
        <f>C21</f>
        <v>809.49999999999545</v>
      </c>
      <c r="D26" s="95">
        <f>D24</f>
        <v>459.63999999999726</v>
      </c>
    </row>
    <row r="27" spans="2:8" ht="16.5" customHeight="1" x14ac:dyDescent="0.25">
      <c r="B27" s="98" t="s">
        <v>23</v>
      </c>
      <c r="C27" s="80">
        <f>C26</f>
        <v>809.49999999999545</v>
      </c>
      <c r="D27" s="94">
        <f>D26</f>
        <v>459.63999999999726</v>
      </c>
    </row>
    <row r="28" spans="2:8" x14ac:dyDescent="0.25">
      <c r="B28" s="98" t="s">
        <v>19</v>
      </c>
      <c r="C28" s="80">
        <v>0</v>
      </c>
      <c r="D28" s="94">
        <v>0</v>
      </c>
    </row>
    <row r="29" spans="2:8" x14ac:dyDescent="0.25">
      <c r="B29" s="5" t="s">
        <v>24</v>
      </c>
      <c r="C29" s="79">
        <f>$C$27*1000/56400</f>
        <v>14.352836879432544</v>
      </c>
      <c r="D29" s="95">
        <f>$D$27*1000/56400</f>
        <v>8.149645390070873</v>
      </c>
    </row>
    <row r="30" spans="2:8" x14ac:dyDescent="0.25">
      <c r="B30" s="6" t="s">
        <v>25</v>
      </c>
      <c r="C30" s="81">
        <f t="shared" ref="C30:C34" si="2">$C$27*1000/56400</f>
        <v>14.352836879432544</v>
      </c>
      <c r="D30" s="96">
        <f t="shared" ref="D30:D34" si="3">$D$27*1000/56400</f>
        <v>8.149645390070873</v>
      </c>
    </row>
    <row r="31" spans="2:8" x14ac:dyDescent="0.25">
      <c r="B31" s="6" t="s">
        <v>26</v>
      </c>
      <c r="C31" s="81">
        <f t="shared" si="2"/>
        <v>14.352836879432544</v>
      </c>
      <c r="D31" s="96">
        <f t="shared" si="3"/>
        <v>8.149645390070873</v>
      </c>
    </row>
    <row r="32" spans="2:8" ht="22.5" x14ac:dyDescent="0.25">
      <c r="B32" s="7" t="s">
        <v>27</v>
      </c>
      <c r="C32" s="79">
        <f t="shared" si="2"/>
        <v>14.352836879432544</v>
      </c>
      <c r="D32" s="95">
        <f t="shared" si="3"/>
        <v>8.149645390070873</v>
      </c>
      <c r="E32" s="24"/>
    </row>
    <row r="33" spans="2:5" x14ac:dyDescent="0.25">
      <c r="B33" s="2" t="s">
        <v>25</v>
      </c>
      <c r="C33" s="81">
        <f t="shared" si="2"/>
        <v>14.352836879432544</v>
      </c>
      <c r="D33" s="96">
        <f t="shared" si="3"/>
        <v>8.149645390070873</v>
      </c>
      <c r="E33" s="24"/>
    </row>
    <row r="34" spans="2:5" x14ac:dyDescent="0.25">
      <c r="B34" s="2" t="s">
        <v>26</v>
      </c>
      <c r="C34" s="81">
        <f t="shared" si="2"/>
        <v>14.352836879432544</v>
      </c>
      <c r="D34" s="96">
        <f t="shared" si="3"/>
        <v>8.149645390070873</v>
      </c>
      <c r="E34" s="24"/>
    </row>
    <row r="35" spans="2:5" ht="23.25" thickBot="1" x14ac:dyDescent="0.3">
      <c r="B35" s="8" t="s">
        <v>28</v>
      </c>
      <c r="C35" s="82">
        <v>0</v>
      </c>
      <c r="D35" s="97">
        <v>0</v>
      </c>
      <c r="E35" s="24"/>
    </row>
    <row r="36" spans="2:5" ht="15.75" thickTop="1" x14ac:dyDescent="0.25"/>
  </sheetData>
  <mergeCells count="1">
    <mergeCell ref="C2:D2"/>
  </mergeCells>
  <pageMargins left="0.11811023622047245" right="0.11811023622047245" top="0.15748031496062992" bottom="0.15748031496062992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4"/>
  <sheetViews>
    <sheetView workbookViewId="0"/>
  </sheetViews>
  <sheetFormatPr defaultRowHeight="15" x14ac:dyDescent="0.25"/>
  <cols>
    <col min="2" max="2" width="61.7109375" customWidth="1"/>
    <col min="3" max="4" width="12.5703125" style="25" customWidth="1"/>
    <col min="5" max="5" width="9.140625" style="25"/>
  </cols>
  <sheetData>
    <row r="1" spans="2:4" ht="15.75" thickBot="1" x14ac:dyDescent="0.3"/>
    <row r="2" spans="2:4" ht="16.5" thickTop="1" thickBot="1" x14ac:dyDescent="0.3">
      <c r="C2" s="164" t="s">
        <v>29</v>
      </c>
      <c r="D2" s="165"/>
    </row>
    <row r="3" spans="2:4" ht="36.75" customHeight="1" thickTop="1" x14ac:dyDescent="0.25">
      <c r="B3" s="99"/>
      <c r="C3" s="90" t="s">
        <v>165</v>
      </c>
      <c r="D3" s="92" t="s">
        <v>166</v>
      </c>
    </row>
    <row r="4" spans="2:4" x14ac:dyDescent="0.25">
      <c r="B4" s="4" t="s">
        <v>22</v>
      </c>
      <c r="C4" s="57">
        <f>'RZiS LLF'!C26</f>
        <v>809.49999999999545</v>
      </c>
      <c r="D4" s="100">
        <f>'RZiS LLF'!D26</f>
        <v>459.63999999999726</v>
      </c>
    </row>
    <row r="5" spans="2:4" x14ac:dyDescent="0.25">
      <c r="B5" s="3" t="s">
        <v>77</v>
      </c>
      <c r="C5" s="59">
        <v>0</v>
      </c>
      <c r="D5" s="94">
        <v>0</v>
      </c>
    </row>
    <row r="6" spans="2:4" ht="22.5" x14ac:dyDescent="0.25">
      <c r="B6" s="3" t="s">
        <v>78</v>
      </c>
      <c r="C6" s="59">
        <v>0</v>
      </c>
      <c r="D6" s="94">
        <v>0</v>
      </c>
    </row>
    <row r="7" spans="2:4" ht="22.5" x14ac:dyDescent="0.25">
      <c r="B7" s="3" t="s">
        <v>79</v>
      </c>
      <c r="C7" s="59">
        <v>0</v>
      </c>
      <c r="D7" s="94">
        <v>0</v>
      </c>
    </row>
    <row r="8" spans="2:4" x14ac:dyDescent="0.25">
      <c r="B8" s="3" t="s">
        <v>80</v>
      </c>
      <c r="C8" s="59">
        <v>0</v>
      </c>
      <c r="D8" s="94">
        <v>0</v>
      </c>
    </row>
    <row r="9" spans="2:4" x14ac:dyDescent="0.25">
      <c r="B9" s="3" t="s">
        <v>81</v>
      </c>
      <c r="C9" s="59">
        <v>0</v>
      </c>
      <c r="D9" s="94">
        <v>0</v>
      </c>
    </row>
    <row r="10" spans="2:4" x14ac:dyDescent="0.25">
      <c r="B10" s="3" t="s">
        <v>82</v>
      </c>
      <c r="C10" s="59">
        <v>0</v>
      </c>
      <c r="D10" s="94">
        <v>0</v>
      </c>
    </row>
    <row r="11" spans="2:4" x14ac:dyDescent="0.25">
      <c r="B11" s="4" t="s">
        <v>83</v>
      </c>
      <c r="C11" s="57">
        <f>C4</f>
        <v>809.49999999999545</v>
      </c>
      <c r="D11" s="100">
        <f t="shared" ref="D11" si="0">D4</f>
        <v>459.63999999999726</v>
      </c>
    </row>
    <row r="12" spans="2:4" x14ac:dyDescent="0.25">
      <c r="B12" s="14" t="s">
        <v>84</v>
      </c>
      <c r="C12" s="58">
        <v>0</v>
      </c>
      <c r="D12" s="101">
        <v>0</v>
      </c>
    </row>
    <row r="13" spans="2:4" ht="15.75" thickBot="1" x14ac:dyDescent="0.3">
      <c r="B13" s="15" t="s">
        <v>85</v>
      </c>
      <c r="C13" s="83">
        <f>C11</f>
        <v>809.49999999999545</v>
      </c>
      <c r="D13" s="102">
        <f>D11</f>
        <v>459.63999999999726</v>
      </c>
    </row>
    <row r="14" spans="2:4" ht="15.75" thickTop="1" x14ac:dyDescent="0.25"/>
  </sheetData>
  <mergeCells count="1">
    <mergeCell ref="C2:D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59"/>
  <sheetViews>
    <sheetView zoomScaleNormal="100" workbookViewId="0"/>
  </sheetViews>
  <sheetFormatPr defaultRowHeight="15" x14ac:dyDescent="0.25"/>
  <cols>
    <col min="1" max="1" width="4.42578125" customWidth="1"/>
    <col min="2" max="2" width="55.42578125" customWidth="1"/>
    <col min="3" max="4" width="13.140625" style="34" customWidth="1"/>
    <col min="5" max="5" width="19" customWidth="1"/>
    <col min="6" max="6" width="12.42578125" bestFit="1" customWidth="1"/>
  </cols>
  <sheetData>
    <row r="1" spans="2:5" ht="15.75" thickBot="1" x14ac:dyDescent="0.3"/>
    <row r="2" spans="2:5" ht="16.5" thickTop="1" thickBot="1" x14ac:dyDescent="0.3">
      <c r="C2" s="166" t="s">
        <v>29</v>
      </c>
      <c r="D2" s="167"/>
    </row>
    <row r="3" spans="2:5" ht="25.5" customHeight="1" thickTop="1" x14ac:dyDescent="0.25">
      <c r="B3" s="99" t="s">
        <v>50</v>
      </c>
      <c r="C3" s="103" t="s">
        <v>167</v>
      </c>
      <c r="D3" s="104" t="s">
        <v>168</v>
      </c>
    </row>
    <row r="4" spans="2:5" x14ac:dyDescent="0.25">
      <c r="B4" s="9" t="s">
        <v>30</v>
      </c>
      <c r="C4" s="84">
        <f>SUM(C5:C12)</f>
        <v>29429</v>
      </c>
      <c r="D4" s="60">
        <f>SUM(D5:D12)</f>
        <v>28241.46</v>
      </c>
      <c r="E4" s="22"/>
    </row>
    <row r="5" spans="2:5" x14ac:dyDescent="0.25">
      <c r="B5" s="3" t="s">
        <v>31</v>
      </c>
      <c r="C5" s="59">
        <v>27055.34</v>
      </c>
      <c r="D5" s="56">
        <f>28130.78-1364.13</f>
        <v>26766.649999999998</v>
      </c>
    </row>
    <row r="6" spans="2:5" x14ac:dyDescent="0.25">
      <c r="B6" s="3" t="s">
        <v>32</v>
      </c>
      <c r="C6" s="59">
        <v>2262.98</v>
      </c>
      <c r="D6" s="56">
        <v>1364.13</v>
      </c>
    </row>
    <row r="7" spans="2:5" x14ac:dyDescent="0.25">
      <c r="B7" s="3" t="s">
        <v>33</v>
      </c>
      <c r="C7" s="59">
        <v>0</v>
      </c>
      <c r="D7" s="56">
        <v>0</v>
      </c>
    </row>
    <row r="8" spans="2:5" x14ac:dyDescent="0.25">
      <c r="B8" s="3" t="s">
        <v>34</v>
      </c>
      <c r="C8" s="59">
        <v>0</v>
      </c>
      <c r="D8" s="56">
        <v>0</v>
      </c>
    </row>
    <row r="9" spans="2:5" x14ac:dyDescent="0.25">
      <c r="B9" s="3" t="s">
        <v>35</v>
      </c>
      <c r="C9" s="59">
        <v>0</v>
      </c>
      <c r="D9" s="56">
        <v>0</v>
      </c>
    </row>
    <row r="10" spans="2:5" x14ac:dyDescent="0.25">
      <c r="B10" s="3" t="s">
        <v>36</v>
      </c>
      <c r="C10" s="59">
        <v>0</v>
      </c>
      <c r="D10" s="56">
        <v>0</v>
      </c>
    </row>
    <row r="11" spans="2:5" x14ac:dyDescent="0.25">
      <c r="B11" s="3" t="s">
        <v>37</v>
      </c>
      <c r="C11" s="59">
        <v>110.68</v>
      </c>
      <c r="D11" s="56">
        <v>110.68</v>
      </c>
    </row>
    <row r="12" spans="2:5" x14ac:dyDescent="0.25">
      <c r="B12" s="3" t="s">
        <v>38</v>
      </c>
      <c r="C12" s="59">
        <v>0</v>
      </c>
      <c r="D12" s="56">
        <v>0</v>
      </c>
    </row>
    <row r="13" spans="2:5" x14ac:dyDescent="0.25">
      <c r="B13" s="10" t="s">
        <v>39</v>
      </c>
      <c r="C13" s="84">
        <f>SUM(C14:C22)</f>
        <v>51985.569999999992</v>
      </c>
      <c r="D13" s="60">
        <f>SUM(D14:D22)</f>
        <v>40952.92</v>
      </c>
      <c r="E13" s="22"/>
    </row>
    <row r="14" spans="2:5" x14ac:dyDescent="0.25">
      <c r="B14" s="3" t="s">
        <v>40</v>
      </c>
      <c r="C14" s="59">
        <v>24495.25</v>
      </c>
      <c r="D14" s="56">
        <v>22901.03</v>
      </c>
    </row>
    <row r="15" spans="2:5" x14ac:dyDescent="0.25">
      <c r="B15" s="3" t="s">
        <v>41</v>
      </c>
      <c r="C15" s="59">
        <f>13.62+22479.61</f>
        <v>22493.23</v>
      </c>
      <c r="D15" s="56">
        <f>16317.79+39.52</f>
        <v>16357.310000000001</v>
      </c>
    </row>
    <row r="16" spans="2:5" x14ac:dyDescent="0.25">
      <c r="B16" s="3" t="s">
        <v>42</v>
      </c>
      <c r="C16" s="59">
        <v>0</v>
      </c>
      <c r="D16" s="56">
        <v>0</v>
      </c>
    </row>
    <row r="17" spans="2:6" x14ac:dyDescent="0.25">
      <c r="B17" s="3" t="s">
        <v>43</v>
      </c>
      <c r="C17" s="59">
        <f>1377.27+649.13</f>
        <v>2026.4</v>
      </c>
      <c r="D17" s="56">
        <v>170.48</v>
      </c>
    </row>
    <row r="18" spans="2:6" x14ac:dyDescent="0.25">
      <c r="B18" s="3" t="s">
        <v>44</v>
      </c>
      <c r="C18" s="59">
        <v>0</v>
      </c>
      <c r="D18" s="56">
        <v>0</v>
      </c>
    </row>
    <row r="19" spans="2:6" ht="22.5" x14ac:dyDescent="0.25">
      <c r="B19" s="3" t="s">
        <v>45</v>
      </c>
      <c r="C19" s="59">
        <v>0</v>
      </c>
      <c r="D19" s="56">
        <v>0</v>
      </c>
    </row>
    <row r="20" spans="2:6" x14ac:dyDescent="0.25">
      <c r="B20" s="3" t="s">
        <v>36</v>
      </c>
      <c r="C20" s="59">
        <v>0</v>
      </c>
      <c r="D20" s="56">
        <v>0</v>
      </c>
    </row>
    <row r="21" spans="2:6" x14ac:dyDescent="0.25">
      <c r="B21" s="3" t="s">
        <v>46</v>
      </c>
      <c r="C21" s="59">
        <f>1462.02</f>
        <v>1462.02</v>
      </c>
      <c r="D21" s="56">
        <v>970.78</v>
      </c>
    </row>
    <row r="22" spans="2:6" x14ac:dyDescent="0.25">
      <c r="B22" s="3" t="s">
        <v>47</v>
      </c>
      <c r="C22" s="59">
        <f>1508.67</f>
        <v>1508.67</v>
      </c>
      <c r="D22" s="56">
        <v>553.32000000000005</v>
      </c>
    </row>
    <row r="23" spans="2:6" x14ac:dyDescent="0.25">
      <c r="B23" s="10" t="s">
        <v>48</v>
      </c>
      <c r="C23" s="84">
        <v>0</v>
      </c>
      <c r="D23" s="60">
        <v>0</v>
      </c>
    </row>
    <row r="24" spans="2:6" ht="15.75" thickBot="1" x14ac:dyDescent="0.3">
      <c r="B24" s="11" t="s">
        <v>49</v>
      </c>
      <c r="C24" s="85">
        <f>C4+C13</f>
        <v>81414.569999999992</v>
      </c>
      <c r="D24" s="61">
        <f>D13+D4</f>
        <v>69194.38</v>
      </c>
      <c r="E24" s="22"/>
    </row>
    <row r="25" spans="2:6" ht="16.5" thickTop="1" thickBot="1" x14ac:dyDescent="0.3"/>
    <row r="26" spans="2:6" ht="16.5" thickTop="1" thickBot="1" x14ac:dyDescent="0.3">
      <c r="C26" s="166" t="s">
        <v>29</v>
      </c>
      <c r="D26" s="167"/>
    </row>
    <row r="27" spans="2:6" ht="23.25" thickTop="1" x14ac:dyDescent="0.25">
      <c r="B27" s="99" t="s">
        <v>51</v>
      </c>
      <c r="C27" s="103" t="s">
        <v>167</v>
      </c>
      <c r="D27" s="104" t="s">
        <v>168</v>
      </c>
      <c r="F27" s="22"/>
    </row>
    <row r="28" spans="2:6" x14ac:dyDescent="0.25">
      <c r="B28" s="10" t="s">
        <v>52</v>
      </c>
      <c r="C28" s="86">
        <f>SUM(C29:C37)</f>
        <v>37028.120000000003</v>
      </c>
      <c r="D28" s="62">
        <f>SUM(D29:D37)</f>
        <v>35949.96</v>
      </c>
      <c r="E28" s="22"/>
    </row>
    <row r="29" spans="2:6" x14ac:dyDescent="0.25">
      <c r="B29" s="3" t="s">
        <v>53</v>
      </c>
      <c r="C29" s="87">
        <v>28200</v>
      </c>
      <c r="D29" s="63">
        <v>28200</v>
      </c>
    </row>
    <row r="30" spans="2:6" x14ac:dyDescent="0.25">
      <c r="B30" s="3" t="s">
        <v>54</v>
      </c>
      <c r="C30" s="87">
        <v>0</v>
      </c>
      <c r="D30" s="63">
        <v>0</v>
      </c>
    </row>
    <row r="31" spans="2:6" x14ac:dyDescent="0.25">
      <c r="B31" s="3" t="s">
        <v>55</v>
      </c>
      <c r="C31" s="87">
        <v>0</v>
      </c>
      <c r="D31" s="63">
        <v>0</v>
      </c>
    </row>
    <row r="32" spans="2:6" x14ac:dyDescent="0.25">
      <c r="B32" s="3" t="s">
        <v>56</v>
      </c>
      <c r="C32" s="87">
        <v>6590.32</v>
      </c>
      <c r="D32" s="63">
        <f>4384.64+68.67-0.01</f>
        <v>4453.3</v>
      </c>
    </row>
    <row r="33" spans="2:6" x14ac:dyDescent="0.25">
      <c r="B33" s="3" t="s">
        <v>57</v>
      </c>
      <c r="C33" s="87">
        <v>1428.3</v>
      </c>
      <c r="D33" s="63">
        <v>2837.02</v>
      </c>
    </row>
    <row r="34" spans="2:6" x14ac:dyDescent="0.25">
      <c r="B34" s="3" t="s">
        <v>58</v>
      </c>
      <c r="C34" s="87">
        <v>0</v>
      </c>
      <c r="D34" s="63">
        <v>0</v>
      </c>
    </row>
    <row r="35" spans="2:6" x14ac:dyDescent="0.25">
      <c r="B35" s="3" t="s">
        <v>59</v>
      </c>
      <c r="C35" s="87">
        <v>0</v>
      </c>
      <c r="D35" s="63">
        <v>0</v>
      </c>
    </row>
    <row r="36" spans="2:6" x14ac:dyDescent="0.25">
      <c r="B36" s="3" t="s">
        <v>60</v>
      </c>
      <c r="C36" s="87">
        <v>809.5</v>
      </c>
      <c r="D36" s="63">
        <v>459.64</v>
      </c>
    </row>
    <row r="37" spans="2:6" x14ac:dyDescent="0.25">
      <c r="B37" s="3" t="s">
        <v>61</v>
      </c>
      <c r="C37" s="87">
        <v>0</v>
      </c>
      <c r="D37" s="63">
        <v>0</v>
      </c>
    </row>
    <row r="38" spans="2:6" x14ac:dyDescent="0.25">
      <c r="B38" s="10" t="s">
        <v>62</v>
      </c>
      <c r="C38" s="86">
        <f>SUM(C39:C45)</f>
        <v>3695.6299999999997</v>
      </c>
      <c r="D38" s="62">
        <f>SUM(D39:D45)</f>
        <v>3173.67</v>
      </c>
      <c r="E38" s="22"/>
      <c r="F38" s="22"/>
    </row>
    <row r="39" spans="2:6" x14ac:dyDescent="0.25">
      <c r="B39" s="3" t="s">
        <v>63</v>
      </c>
      <c r="C39" s="87">
        <f>7911.54-6225.72</f>
        <v>1685.8199999999997</v>
      </c>
      <c r="D39" s="63">
        <v>1651.47</v>
      </c>
      <c r="F39" s="22"/>
    </row>
    <row r="40" spans="2:6" x14ac:dyDescent="0.25">
      <c r="B40" s="3" t="s">
        <v>64</v>
      </c>
      <c r="C40" s="87">
        <v>1339.8</v>
      </c>
      <c r="D40" s="63">
        <v>856.36</v>
      </c>
    </row>
    <row r="41" spans="2:6" x14ac:dyDescent="0.25">
      <c r="B41" s="3" t="s">
        <v>65</v>
      </c>
      <c r="C41" s="87">
        <v>0</v>
      </c>
      <c r="D41" s="63">
        <v>0</v>
      </c>
    </row>
    <row r="42" spans="2:6" x14ac:dyDescent="0.25">
      <c r="B42" s="3" t="s">
        <v>66</v>
      </c>
      <c r="C42" s="87">
        <v>143.83000000000001</v>
      </c>
      <c r="D42" s="63">
        <v>143.83000000000001</v>
      </c>
      <c r="E42" s="22"/>
    </row>
    <row r="43" spans="2:6" x14ac:dyDescent="0.25">
      <c r="B43" s="3" t="s">
        <v>67</v>
      </c>
      <c r="C43" s="87">
        <v>526.17999999999995</v>
      </c>
      <c r="D43" s="63">
        <v>475.57</v>
      </c>
    </row>
    <row r="44" spans="2:6" x14ac:dyDescent="0.25">
      <c r="B44" s="3" t="s">
        <v>68</v>
      </c>
      <c r="C44" s="87">
        <v>0</v>
      </c>
      <c r="D44" s="63">
        <v>46.44</v>
      </c>
    </row>
    <row r="45" spans="2:6" x14ac:dyDescent="0.25">
      <c r="B45" s="3" t="s">
        <v>69</v>
      </c>
      <c r="C45" s="87">
        <v>0</v>
      </c>
      <c r="D45" s="63">
        <v>0</v>
      </c>
    </row>
    <row r="46" spans="2:6" x14ac:dyDescent="0.25">
      <c r="B46" s="10" t="s">
        <v>70</v>
      </c>
      <c r="C46" s="86">
        <f>SUM(C47:C55)</f>
        <v>40690.820000000007</v>
      </c>
      <c r="D46" s="62">
        <f>SUM(D47:D55)</f>
        <v>30070.750000000004</v>
      </c>
    </row>
    <row r="47" spans="2:6" x14ac:dyDescent="0.25">
      <c r="B47" s="3" t="s">
        <v>63</v>
      </c>
      <c r="C47" s="87">
        <f>12230.25+6225.72</f>
        <v>18455.97</v>
      </c>
      <c r="D47" s="63">
        <v>10311.780000000001</v>
      </c>
    </row>
    <row r="48" spans="2:6" x14ac:dyDescent="0.25">
      <c r="B48" s="3" t="s">
        <v>64</v>
      </c>
      <c r="C48" s="87">
        <v>2809.25</v>
      </c>
      <c r="D48" s="63">
        <f>1049.22+1128.6</f>
        <v>2177.8199999999997</v>
      </c>
      <c r="F48" s="22"/>
    </row>
    <row r="49" spans="2:5" x14ac:dyDescent="0.25">
      <c r="B49" s="3" t="s">
        <v>71</v>
      </c>
      <c r="C49" s="87">
        <f>270.6+14879.66</f>
        <v>15150.26</v>
      </c>
      <c r="D49" s="63">
        <f>15013.2+195.29-1128.6</f>
        <v>14079.890000000001</v>
      </c>
    </row>
    <row r="50" spans="2:5" x14ac:dyDescent="0.25">
      <c r="B50" s="12" t="s">
        <v>72</v>
      </c>
      <c r="C50" s="87">
        <v>0</v>
      </c>
      <c r="D50" s="63">
        <v>0</v>
      </c>
    </row>
    <row r="51" spans="2:5" x14ac:dyDescent="0.25">
      <c r="B51" s="3" t="s">
        <v>73</v>
      </c>
      <c r="C51" s="87">
        <f>1627.71+1159+44.75</f>
        <v>2831.46</v>
      </c>
      <c r="D51" s="63">
        <f>1556.99+980.02-17.35</f>
        <v>2519.6600000000003</v>
      </c>
    </row>
    <row r="52" spans="2:5" x14ac:dyDescent="0.25">
      <c r="B52" s="3" t="s">
        <v>67</v>
      </c>
      <c r="C52" s="87">
        <f>190.05</f>
        <v>190.05</v>
      </c>
      <c r="D52" s="63">
        <v>280.57</v>
      </c>
    </row>
    <row r="53" spans="2:5" x14ac:dyDescent="0.25">
      <c r="B53" s="3" t="s">
        <v>68</v>
      </c>
      <c r="C53" s="87">
        <f>250.1</f>
        <v>250.1</v>
      </c>
      <c r="D53" s="63">
        <v>187.97</v>
      </c>
    </row>
    <row r="54" spans="2:5" x14ac:dyDescent="0.25">
      <c r="B54" s="3" t="s">
        <v>69</v>
      </c>
      <c r="C54" s="87">
        <v>1003.73</v>
      </c>
      <c r="D54" s="63">
        <v>513.05999999999995</v>
      </c>
    </row>
    <row r="55" spans="2:5" ht="23.25" x14ac:dyDescent="0.25">
      <c r="B55" s="13" t="s">
        <v>74</v>
      </c>
      <c r="C55" s="87">
        <v>0</v>
      </c>
      <c r="D55" s="63">
        <v>0</v>
      </c>
    </row>
    <row r="56" spans="2:5" x14ac:dyDescent="0.25">
      <c r="B56" s="9" t="s">
        <v>75</v>
      </c>
      <c r="C56" s="86">
        <f>C28+C38+C46</f>
        <v>81414.570000000007</v>
      </c>
      <c r="D56" s="62">
        <f>D46+D38+D28</f>
        <v>69194.38</v>
      </c>
      <c r="E56" s="22"/>
    </row>
    <row r="57" spans="2:5" ht="15.75" thickBot="1" x14ac:dyDescent="0.3">
      <c r="B57" s="20" t="s">
        <v>76</v>
      </c>
      <c r="C57" s="88">
        <f>C56*1000/56400</f>
        <v>1443.5207446808511</v>
      </c>
      <c r="D57" s="64">
        <f>D56*1000/56400</f>
        <v>1226.8507092198581</v>
      </c>
      <c r="E57" s="36"/>
    </row>
    <row r="58" spans="2:5" ht="15.75" thickTop="1" x14ac:dyDescent="0.25">
      <c r="C58" s="35"/>
      <c r="D58" s="35"/>
    </row>
    <row r="59" spans="2:5" x14ac:dyDescent="0.25">
      <c r="C59" s="35"/>
      <c r="D59" s="35"/>
    </row>
  </sheetData>
  <mergeCells count="2">
    <mergeCell ref="C2:D2"/>
    <mergeCell ref="C26:D26"/>
  </mergeCells>
  <pageMargins left="0.70866141732283472" right="0.70866141732283472" top="0.15748031496062992" bottom="0.15748031496062992" header="0.31496062992125984" footer="0.31496062992125984"/>
  <pageSetup paperSize="9" scale="9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8"/>
  <sheetViews>
    <sheetView workbookViewId="0"/>
  </sheetViews>
  <sheetFormatPr defaultRowHeight="15" x14ac:dyDescent="0.25"/>
  <cols>
    <col min="2" max="2" width="32.42578125" customWidth="1"/>
    <col min="3" max="3" width="11" style="25" customWidth="1"/>
    <col min="4" max="4" width="17.28515625" style="25" customWidth="1"/>
    <col min="5" max="5" width="11" style="25" customWidth="1"/>
    <col min="6" max="7" width="12" style="25" customWidth="1"/>
    <col min="8" max="8" width="11" style="25" customWidth="1"/>
    <col min="9" max="9" width="15.28515625" style="25" customWidth="1"/>
    <col min="10" max="10" width="12" style="25" customWidth="1"/>
  </cols>
  <sheetData>
    <row r="1" spans="2:13" ht="15.75" thickBot="1" x14ac:dyDescent="0.3"/>
    <row r="2" spans="2:13" ht="16.5" thickTop="1" thickBot="1" x14ac:dyDescent="0.3">
      <c r="C2" s="166" t="s">
        <v>29</v>
      </c>
      <c r="D2" s="171"/>
      <c r="E2" s="171"/>
      <c r="F2" s="171"/>
      <c r="G2" s="171"/>
      <c r="H2" s="171"/>
      <c r="I2" s="171"/>
      <c r="J2" s="167"/>
    </row>
    <row r="3" spans="2:13" ht="45.75" thickTop="1" x14ac:dyDescent="0.25">
      <c r="B3" s="105"/>
      <c r="C3" s="106" t="s">
        <v>53</v>
      </c>
      <c r="D3" s="106" t="s">
        <v>86</v>
      </c>
      <c r="E3" s="106" t="s">
        <v>56</v>
      </c>
      <c r="F3" s="106" t="s">
        <v>57</v>
      </c>
      <c r="G3" s="106" t="s">
        <v>59</v>
      </c>
      <c r="H3" s="106" t="s">
        <v>60</v>
      </c>
      <c r="I3" s="106" t="s">
        <v>87</v>
      </c>
      <c r="J3" s="107" t="s">
        <v>88</v>
      </c>
      <c r="L3" s="22"/>
    </row>
    <row r="4" spans="2:13" ht="15" customHeight="1" x14ac:dyDescent="0.25">
      <c r="B4" s="168" t="s">
        <v>172</v>
      </c>
      <c r="C4" s="169"/>
      <c r="D4" s="169"/>
      <c r="E4" s="169"/>
      <c r="F4" s="169"/>
      <c r="G4" s="169"/>
      <c r="H4" s="169"/>
      <c r="I4" s="169"/>
      <c r="J4" s="170"/>
      <c r="L4" s="22"/>
    </row>
    <row r="5" spans="2:13" x14ac:dyDescent="0.25">
      <c r="B5" s="18" t="s">
        <v>174</v>
      </c>
      <c r="C5" s="65">
        <f>C27</f>
        <v>28200</v>
      </c>
      <c r="D5" s="65">
        <f t="shared" ref="D5:G5" si="0">D27</f>
        <v>0</v>
      </c>
      <c r="E5" s="65">
        <v>6590.32</v>
      </c>
      <c r="F5" s="65">
        <v>1428.3</v>
      </c>
      <c r="G5" s="65">
        <f t="shared" si="0"/>
        <v>0</v>
      </c>
      <c r="H5" s="65">
        <v>0</v>
      </c>
      <c r="I5" s="65">
        <f>SUM(C5:H5)</f>
        <v>36218.620000000003</v>
      </c>
      <c r="J5" s="66">
        <f>I5</f>
        <v>36218.620000000003</v>
      </c>
      <c r="L5" s="22"/>
    </row>
    <row r="6" spans="2:13" x14ac:dyDescent="0.25">
      <c r="B6" s="16" t="s">
        <v>89</v>
      </c>
      <c r="C6" s="67">
        <v>0</v>
      </c>
      <c r="D6" s="67">
        <v>0</v>
      </c>
      <c r="E6" s="67">
        <v>0</v>
      </c>
      <c r="F6" s="67">
        <v>0</v>
      </c>
      <c r="G6" s="67">
        <v>0</v>
      </c>
      <c r="H6" s="67">
        <v>0</v>
      </c>
      <c r="I6" s="67">
        <v>0</v>
      </c>
      <c r="J6" s="68">
        <v>0</v>
      </c>
      <c r="L6" s="22"/>
    </row>
    <row r="7" spans="2:13" x14ac:dyDescent="0.25">
      <c r="B7" s="16" t="s">
        <v>90</v>
      </c>
      <c r="C7" s="67">
        <v>0</v>
      </c>
      <c r="D7" s="67">
        <v>0</v>
      </c>
      <c r="E7" s="67">
        <v>0</v>
      </c>
      <c r="F7" s="67">
        <v>0</v>
      </c>
      <c r="G7" s="67">
        <v>0</v>
      </c>
      <c r="H7" s="67">
        <v>0</v>
      </c>
      <c r="I7" s="67">
        <v>0</v>
      </c>
      <c r="J7" s="68">
        <v>0</v>
      </c>
      <c r="L7" s="22"/>
      <c r="M7" s="22"/>
    </row>
    <row r="8" spans="2:13" x14ac:dyDescent="0.25">
      <c r="B8" s="18" t="s">
        <v>91</v>
      </c>
      <c r="C8" s="65">
        <f>C5+C6+C7</f>
        <v>28200</v>
      </c>
      <c r="D8" s="65">
        <f t="shared" ref="D8:J8" si="1">D5+D6+D7</f>
        <v>0</v>
      </c>
      <c r="E8" s="65">
        <f t="shared" si="1"/>
        <v>6590.32</v>
      </c>
      <c r="F8" s="65">
        <f t="shared" si="1"/>
        <v>1428.3</v>
      </c>
      <c r="G8" s="65">
        <f t="shared" si="1"/>
        <v>0</v>
      </c>
      <c r="H8" s="65">
        <f t="shared" si="1"/>
        <v>0</v>
      </c>
      <c r="I8" s="65">
        <f>I5+I6+I7</f>
        <v>36218.620000000003</v>
      </c>
      <c r="J8" s="66">
        <f t="shared" si="1"/>
        <v>36218.620000000003</v>
      </c>
      <c r="L8" s="22"/>
    </row>
    <row r="9" spans="2:13" x14ac:dyDescent="0.25">
      <c r="B9" s="16" t="s">
        <v>92</v>
      </c>
      <c r="C9" s="67">
        <v>0</v>
      </c>
      <c r="D9" s="67">
        <v>0</v>
      </c>
      <c r="E9" s="67">
        <v>0</v>
      </c>
      <c r="F9" s="67">
        <v>0</v>
      </c>
      <c r="G9" s="67">
        <v>0</v>
      </c>
      <c r="H9" s="67">
        <v>0</v>
      </c>
      <c r="I9" s="67">
        <v>0</v>
      </c>
      <c r="J9" s="68">
        <v>0</v>
      </c>
      <c r="L9" s="22"/>
    </row>
    <row r="10" spans="2:13" x14ac:dyDescent="0.25">
      <c r="B10" s="16" t="s">
        <v>93</v>
      </c>
      <c r="C10" s="67">
        <v>0</v>
      </c>
      <c r="D10" s="67">
        <v>0</v>
      </c>
      <c r="E10" s="67">
        <v>0</v>
      </c>
      <c r="F10" s="67">
        <v>0</v>
      </c>
      <c r="G10" s="67">
        <v>0</v>
      </c>
      <c r="H10" s="67">
        <v>0</v>
      </c>
      <c r="I10" s="67">
        <v>0</v>
      </c>
      <c r="J10" s="68">
        <v>0</v>
      </c>
      <c r="L10" s="22"/>
    </row>
    <row r="11" spans="2:13" x14ac:dyDescent="0.25">
      <c r="B11" s="16" t="s">
        <v>94</v>
      </c>
      <c r="C11" s="67">
        <v>0</v>
      </c>
      <c r="D11" s="67">
        <v>0</v>
      </c>
      <c r="E11" s="67">
        <v>0</v>
      </c>
      <c r="F11" s="67">
        <v>0</v>
      </c>
      <c r="G11" s="67">
        <v>0</v>
      </c>
      <c r="H11" s="67">
        <v>0</v>
      </c>
      <c r="I11" s="67">
        <v>0</v>
      </c>
      <c r="J11" s="68">
        <v>0</v>
      </c>
      <c r="L11" s="22"/>
    </row>
    <row r="12" spans="2:13" x14ac:dyDescent="0.25">
      <c r="B12" s="17" t="s">
        <v>95</v>
      </c>
      <c r="C12" s="67">
        <v>0</v>
      </c>
      <c r="D12" s="67">
        <v>0</v>
      </c>
      <c r="E12" s="67">
        <v>0</v>
      </c>
      <c r="F12" s="67">
        <v>0</v>
      </c>
      <c r="G12" s="67">
        <v>0</v>
      </c>
      <c r="H12" s="67">
        <v>809.5</v>
      </c>
      <c r="I12" s="67">
        <f>SUM(C12:H12)</f>
        <v>809.5</v>
      </c>
      <c r="J12" s="68">
        <f>I12</f>
        <v>809.5</v>
      </c>
      <c r="L12" s="22"/>
    </row>
    <row r="13" spans="2:13" x14ac:dyDescent="0.25">
      <c r="B13" s="16" t="s">
        <v>96</v>
      </c>
      <c r="C13" s="67">
        <v>0</v>
      </c>
      <c r="D13" s="67">
        <v>0</v>
      </c>
      <c r="E13" s="67">
        <v>0</v>
      </c>
      <c r="F13" s="67">
        <v>0</v>
      </c>
      <c r="G13" s="67">
        <v>0</v>
      </c>
      <c r="H13" s="67">
        <v>0</v>
      </c>
      <c r="I13" s="67">
        <f>SUM(C13:H13)</f>
        <v>0</v>
      </c>
      <c r="J13" s="68">
        <f>I13</f>
        <v>0</v>
      </c>
    </row>
    <row r="14" spans="2:13" x14ac:dyDescent="0.25">
      <c r="B14" s="16" t="s">
        <v>97</v>
      </c>
      <c r="C14" s="67">
        <v>0</v>
      </c>
      <c r="D14" s="67">
        <v>0</v>
      </c>
      <c r="E14" s="67">
        <v>0</v>
      </c>
      <c r="F14" s="67">
        <v>0</v>
      </c>
      <c r="G14" s="67">
        <v>0</v>
      </c>
      <c r="H14" s="67">
        <v>0</v>
      </c>
      <c r="I14" s="67">
        <v>0</v>
      </c>
      <c r="J14" s="68">
        <v>0</v>
      </c>
    </row>
    <row r="15" spans="2:13" x14ac:dyDescent="0.25">
      <c r="B15" s="18" t="s">
        <v>175</v>
      </c>
      <c r="C15" s="65">
        <f>SUM(C8:C14)</f>
        <v>28200</v>
      </c>
      <c r="D15" s="65">
        <f t="shared" ref="D15:J15" si="2">SUM(D8:D14)</f>
        <v>0</v>
      </c>
      <c r="E15" s="65">
        <f t="shared" si="2"/>
        <v>6590.32</v>
      </c>
      <c r="F15" s="65">
        <f t="shared" si="2"/>
        <v>1428.3</v>
      </c>
      <c r="G15" s="65">
        <f t="shared" si="2"/>
        <v>0</v>
      </c>
      <c r="H15" s="65">
        <f t="shared" si="2"/>
        <v>809.5</v>
      </c>
      <c r="I15" s="65">
        <f>SUM(I8:I14)</f>
        <v>37028.120000000003</v>
      </c>
      <c r="J15" s="66">
        <f t="shared" si="2"/>
        <v>37028.120000000003</v>
      </c>
    </row>
    <row r="16" spans="2:13" ht="15" customHeight="1" x14ac:dyDescent="0.25">
      <c r="B16" s="168" t="s">
        <v>173</v>
      </c>
      <c r="C16" s="169"/>
      <c r="D16" s="169"/>
      <c r="E16" s="169"/>
      <c r="F16" s="169"/>
      <c r="G16" s="169"/>
      <c r="H16" s="169"/>
      <c r="I16" s="169"/>
      <c r="J16" s="170"/>
    </row>
    <row r="17" spans="2:11" x14ac:dyDescent="0.25">
      <c r="B17" s="18" t="s">
        <v>176</v>
      </c>
      <c r="C17" s="65">
        <v>28200</v>
      </c>
      <c r="D17" s="65">
        <v>0</v>
      </c>
      <c r="E17" s="65">
        <v>4453.3</v>
      </c>
      <c r="F17" s="65">
        <v>2837.02</v>
      </c>
      <c r="G17" s="65">
        <v>0</v>
      </c>
      <c r="H17" s="65">
        <v>0</v>
      </c>
      <c r="I17" s="65">
        <f>SUM(C17:H17)</f>
        <v>35490.32</v>
      </c>
      <c r="J17" s="66">
        <f>I17</f>
        <v>35490.32</v>
      </c>
    </row>
    <row r="18" spans="2:11" x14ac:dyDescent="0.25">
      <c r="B18" s="16" t="s">
        <v>89</v>
      </c>
      <c r="C18" s="67">
        <v>0</v>
      </c>
      <c r="D18" s="67">
        <v>0</v>
      </c>
      <c r="E18" s="67">
        <v>0</v>
      </c>
      <c r="F18" s="67">
        <v>0</v>
      </c>
      <c r="G18" s="67">
        <v>0</v>
      </c>
      <c r="H18" s="67">
        <v>0</v>
      </c>
      <c r="I18" s="67">
        <v>0</v>
      </c>
      <c r="J18" s="68">
        <v>0</v>
      </c>
    </row>
    <row r="19" spans="2:11" x14ac:dyDescent="0.25">
      <c r="B19" s="16" t="s">
        <v>90</v>
      </c>
      <c r="C19" s="67">
        <v>0</v>
      </c>
      <c r="D19" s="67">
        <v>0</v>
      </c>
      <c r="E19" s="67">
        <v>0</v>
      </c>
      <c r="F19" s="67">
        <v>0</v>
      </c>
      <c r="G19" s="67">
        <v>0</v>
      </c>
      <c r="H19" s="67">
        <v>0</v>
      </c>
      <c r="I19" s="67">
        <v>0</v>
      </c>
      <c r="J19" s="68">
        <v>0</v>
      </c>
    </row>
    <row r="20" spans="2:11" x14ac:dyDescent="0.25">
      <c r="B20" s="18" t="s">
        <v>91</v>
      </c>
      <c r="C20" s="65">
        <v>28200</v>
      </c>
      <c r="D20" s="65">
        <v>0</v>
      </c>
      <c r="E20" s="65">
        <f t="shared" ref="E20:F20" si="3">E17+E18+E19</f>
        <v>4453.3</v>
      </c>
      <c r="F20" s="65">
        <f t="shared" si="3"/>
        <v>2837.02</v>
      </c>
      <c r="G20" s="65">
        <v>0</v>
      </c>
      <c r="H20" s="65">
        <v>0</v>
      </c>
      <c r="I20" s="65">
        <f>I17+I18+I19</f>
        <v>35490.32</v>
      </c>
      <c r="J20" s="66">
        <f t="shared" ref="J20" si="4">J17+J18+J19</f>
        <v>35490.32</v>
      </c>
    </row>
    <row r="21" spans="2:11" x14ac:dyDescent="0.25">
      <c r="B21" s="16" t="s">
        <v>92</v>
      </c>
      <c r="C21" s="67">
        <v>0</v>
      </c>
      <c r="D21" s="67">
        <v>0</v>
      </c>
      <c r="E21" s="67">
        <v>0</v>
      </c>
      <c r="F21" s="67">
        <v>0</v>
      </c>
      <c r="G21" s="67">
        <v>0</v>
      </c>
      <c r="H21" s="67">
        <v>0</v>
      </c>
      <c r="I21" s="67">
        <f>SUM(C21:H21)</f>
        <v>0</v>
      </c>
      <c r="J21" s="68">
        <f>I21</f>
        <v>0</v>
      </c>
    </row>
    <row r="22" spans="2:11" x14ac:dyDescent="0.25">
      <c r="B22" s="16" t="s">
        <v>93</v>
      </c>
      <c r="C22" s="67">
        <v>0</v>
      </c>
      <c r="D22" s="67">
        <v>0</v>
      </c>
      <c r="E22" s="67">
        <v>0</v>
      </c>
      <c r="F22" s="67">
        <v>0</v>
      </c>
      <c r="G22" s="67">
        <v>0</v>
      </c>
      <c r="H22" s="67">
        <v>0</v>
      </c>
      <c r="I22" s="67">
        <f t="shared" ref="I22:I26" si="5">SUM(C22:H22)</f>
        <v>0</v>
      </c>
      <c r="J22" s="68">
        <f t="shared" ref="J22:J25" si="6">I22</f>
        <v>0</v>
      </c>
    </row>
    <row r="23" spans="2:11" x14ac:dyDescent="0.25">
      <c r="B23" s="16" t="s">
        <v>94</v>
      </c>
      <c r="C23" s="67">
        <v>0</v>
      </c>
      <c r="D23" s="67">
        <v>0</v>
      </c>
      <c r="E23" s="67">
        <v>0</v>
      </c>
      <c r="F23" s="67">
        <v>0</v>
      </c>
      <c r="G23" s="67">
        <v>0</v>
      </c>
      <c r="H23" s="67">
        <v>0</v>
      </c>
      <c r="I23" s="67">
        <f t="shared" si="5"/>
        <v>0</v>
      </c>
      <c r="J23" s="68">
        <f t="shared" si="6"/>
        <v>0</v>
      </c>
    </row>
    <row r="24" spans="2:11" x14ac:dyDescent="0.25">
      <c r="B24" s="17" t="s">
        <v>95</v>
      </c>
      <c r="C24" s="67">
        <v>0</v>
      </c>
      <c r="D24" s="67">
        <v>0</v>
      </c>
      <c r="E24" s="67">
        <v>0</v>
      </c>
      <c r="F24" s="67">
        <v>0</v>
      </c>
      <c r="G24" s="67">
        <v>0</v>
      </c>
      <c r="H24" s="67">
        <v>459.64</v>
      </c>
      <c r="I24" s="67">
        <f t="shared" si="5"/>
        <v>459.64</v>
      </c>
      <c r="J24" s="68">
        <f t="shared" si="6"/>
        <v>459.64</v>
      </c>
    </row>
    <row r="25" spans="2:11" x14ac:dyDescent="0.25">
      <c r="B25" s="16" t="s">
        <v>96</v>
      </c>
      <c r="C25" s="67">
        <v>0</v>
      </c>
      <c r="D25" s="67">
        <v>0</v>
      </c>
      <c r="E25" s="67">
        <v>0</v>
      </c>
      <c r="F25" s="67">
        <v>0</v>
      </c>
      <c r="G25" s="67">
        <v>0</v>
      </c>
      <c r="H25" s="67">
        <v>0</v>
      </c>
      <c r="I25" s="67">
        <f t="shared" si="5"/>
        <v>0</v>
      </c>
      <c r="J25" s="68">
        <f t="shared" si="6"/>
        <v>0</v>
      </c>
    </row>
    <row r="26" spans="2:11" x14ac:dyDescent="0.25">
      <c r="B26" s="16" t="s">
        <v>97</v>
      </c>
      <c r="C26" s="67">
        <v>0</v>
      </c>
      <c r="D26" s="67">
        <v>0</v>
      </c>
      <c r="E26" s="67">
        <v>0</v>
      </c>
      <c r="F26" s="67">
        <v>0</v>
      </c>
      <c r="G26" s="67">
        <v>0</v>
      </c>
      <c r="H26" s="67">
        <v>0</v>
      </c>
      <c r="I26" s="67">
        <f t="shared" si="5"/>
        <v>0</v>
      </c>
      <c r="J26" s="68">
        <f t="shared" ref="J26" si="7">SUM(C26:I26)</f>
        <v>0</v>
      </c>
    </row>
    <row r="27" spans="2:11" ht="15.75" thickBot="1" x14ac:dyDescent="0.3">
      <c r="B27" s="108" t="s">
        <v>177</v>
      </c>
      <c r="C27" s="69">
        <f>SUM(C20:C26)</f>
        <v>28200</v>
      </c>
      <c r="D27" s="69">
        <f t="shared" ref="D27:I27" si="8">SUM(D20:D26)</f>
        <v>0</v>
      </c>
      <c r="E27" s="69">
        <f t="shared" si="8"/>
        <v>4453.3</v>
      </c>
      <c r="F27" s="69">
        <f t="shared" si="8"/>
        <v>2837.02</v>
      </c>
      <c r="G27" s="69">
        <f t="shared" si="8"/>
        <v>0</v>
      </c>
      <c r="H27" s="69">
        <f t="shared" si="8"/>
        <v>459.64</v>
      </c>
      <c r="I27" s="69">
        <f t="shared" si="8"/>
        <v>35949.96</v>
      </c>
      <c r="J27" s="70">
        <f>I27</f>
        <v>35949.96</v>
      </c>
      <c r="K27" s="22"/>
    </row>
    <row r="28" spans="2:11" ht="15.75" thickTop="1" x14ac:dyDescent="0.25"/>
  </sheetData>
  <mergeCells count="3">
    <mergeCell ref="B4:J4"/>
    <mergeCell ref="B16:J16"/>
    <mergeCell ref="C2:J2"/>
  </mergeCells>
  <pageMargins left="0.11811023622047245" right="0.11811023622047245" top="0.74803149606299213" bottom="0.74803149606299213" header="0.31496062992125984" footer="0.31496062992125984"/>
  <pageSetup paperSize="9" orientation="landscape" r:id="rId1"/>
  <ignoredErrors>
    <ignoredError sqref="G27:H27" formulaRange="1"/>
    <ignoredError sqref="J26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41"/>
  <sheetViews>
    <sheetView workbookViewId="0"/>
  </sheetViews>
  <sheetFormatPr defaultRowHeight="15" x14ac:dyDescent="0.25"/>
  <cols>
    <col min="1" max="1" width="5.42578125" customWidth="1"/>
    <col min="2" max="2" width="48.5703125" customWidth="1"/>
    <col min="3" max="3" width="15" style="34" customWidth="1"/>
    <col min="4" max="4" width="15" style="71" bestFit="1" customWidth="1"/>
    <col min="5" max="5" width="11.28515625" bestFit="1" customWidth="1"/>
    <col min="6" max="6" width="9.85546875" hidden="1" customWidth="1"/>
    <col min="7" max="7" width="0" hidden="1" customWidth="1"/>
    <col min="8" max="8" width="9.85546875" hidden="1" customWidth="1"/>
    <col min="9" max="10" width="0" hidden="1" customWidth="1"/>
  </cols>
  <sheetData>
    <row r="1" spans="2:9" ht="15.75" thickBot="1" x14ac:dyDescent="0.3"/>
    <row r="2" spans="2:9" ht="16.5" thickTop="1" thickBot="1" x14ac:dyDescent="0.3">
      <c r="B2" s="26"/>
      <c r="C2" s="172" t="s">
        <v>29</v>
      </c>
      <c r="D2" s="173"/>
    </row>
    <row r="3" spans="2:9" ht="35.25" thickTop="1" thickBot="1" x14ac:dyDescent="0.3">
      <c r="B3" s="109"/>
      <c r="C3" s="110" t="s">
        <v>165</v>
      </c>
      <c r="D3" s="152" t="s">
        <v>166</v>
      </c>
      <c r="F3" s="53" t="s">
        <v>162</v>
      </c>
      <c r="G3" s="54" t="s">
        <v>163</v>
      </c>
      <c r="H3" s="53" t="s">
        <v>164</v>
      </c>
      <c r="I3" s="54" t="s">
        <v>161</v>
      </c>
    </row>
    <row r="4" spans="2:9" ht="15.75" thickTop="1" x14ac:dyDescent="0.25">
      <c r="B4" s="27" t="s">
        <v>127</v>
      </c>
      <c r="C4" s="111"/>
      <c r="D4" s="112"/>
      <c r="F4" s="51"/>
      <c r="G4" s="52"/>
      <c r="H4" s="51"/>
      <c r="I4" s="52"/>
    </row>
    <row r="5" spans="2:9" x14ac:dyDescent="0.25">
      <c r="B5" s="28" t="s">
        <v>134</v>
      </c>
      <c r="C5" s="153">
        <f>'[1]RZiS LLF'!C21</f>
        <v>809.49999999999545</v>
      </c>
      <c r="D5" s="159">
        <v>459.64</v>
      </c>
      <c r="F5" s="38">
        <v>1354.15</v>
      </c>
      <c r="G5" s="50" t="e">
        <f>#REF!-F5</f>
        <v>#REF!</v>
      </c>
      <c r="H5" s="38">
        <v>2903.43</v>
      </c>
      <c r="I5" s="50" t="e">
        <f>#REF!-H5</f>
        <v>#REF!</v>
      </c>
    </row>
    <row r="6" spans="2:9" x14ac:dyDescent="0.25">
      <c r="B6" s="28" t="s">
        <v>135</v>
      </c>
      <c r="C6" s="153">
        <f>SUM(C7:C16)</f>
        <v>-7961</v>
      </c>
      <c r="D6" s="159">
        <f t="shared" ref="D6" si="0">SUM(D7:D16)</f>
        <v>-139.12999999999982</v>
      </c>
      <c r="E6" s="29"/>
      <c r="F6" s="39">
        <f t="shared" ref="F6:H6" si="1">SUM(F7:F16)</f>
        <v>2728.38</v>
      </c>
      <c r="G6" s="50" t="e">
        <f>#REF!-F6</f>
        <v>#REF!</v>
      </c>
      <c r="H6" s="39">
        <f t="shared" si="1"/>
        <v>-2580.8700000000003</v>
      </c>
      <c r="I6" s="50" t="e">
        <f>#REF!-H6</f>
        <v>#REF!</v>
      </c>
    </row>
    <row r="7" spans="2:9" ht="22.5" x14ac:dyDescent="0.25">
      <c r="B7" s="30" t="s">
        <v>136</v>
      </c>
      <c r="C7" s="154">
        <v>786.94</v>
      </c>
      <c r="D7" s="160">
        <v>769.88</v>
      </c>
      <c r="E7" s="31"/>
      <c r="F7" s="40">
        <v>2314.8000000000002</v>
      </c>
      <c r="G7" s="50" t="e">
        <f>#REF!-F7</f>
        <v>#REF!</v>
      </c>
      <c r="H7" s="40">
        <v>2423.06</v>
      </c>
      <c r="I7" s="50" t="e">
        <f>#REF!-H7</f>
        <v>#REF!</v>
      </c>
    </row>
    <row r="8" spans="2:9" x14ac:dyDescent="0.25">
      <c r="B8" s="30" t="s">
        <v>137</v>
      </c>
      <c r="C8" s="154">
        <v>91</v>
      </c>
      <c r="D8" s="160">
        <v>169.22</v>
      </c>
      <c r="F8" s="41">
        <v>103.25</v>
      </c>
      <c r="G8" s="50" t="e">
        <f>#REF!-F8</f>
        <v>#REF!</v>
      </c>
      <c r="H8" s="41">
        <v>-406.4</v>
      </c>
      <c r="I8" s="50" t="e">
        <f>#REF!-H8</f>
        <v>#REF!</v>
      </c>
    </row>
    <row r="9" spans="2:9" x14ac:dyDescent="0.25">
      <c r="B9" s="30" t="s">
        <v>138</v>
      </c>
      <c r="C9" s="154">
        <v>180.31</v>
      </c>
      <c r="D9" s="160">
        <v>203.73</v>
      </c>
      <c r="F9" s="41">
        <v>0</v>
      </c>
      <c r="G9" s="50" t="e">
        <f>#REF!-F9</f>
        <v>#REF!</v>
      </c>
      <c r="H9" s="41">
        <v>0</v>
      </c>
      <c r="I9" s="50" t="e">
        <f>#REF!-H9</f>
        <v>#REF!</v>
      </c>
    </row>
    <row r="10" spans="2:9" x14ac:dyDescent="0.25">
      <c r="B10" s="30" t="s">
        <v>139</v>
      </c>
      <c r="C10" s="154">
        <v>0</v>
      </c>
      <c r="D10" s="160">
        <v>0</v>
      </c>
      <c r="F10" s="41">
        <v>0</v>
      </c>
      <c r="G10" s="50" t="e">
        <f>#REF!-F10</f>
        <v>#REF!</v>
      </c>
      <c r="H10" s="41">
        <v>0</v>
      </c>
      <c r="I10" s="50" t="e">
        <f>#REF!-H10</f>
        <v>#REF!</v>
      </c>
    </row>
    <row r="11" spans="2:9" x14ac:dyDescent="0.25">
      <c r="B11" s="30" t="s">
        <v>140</v>
      </c>
      <c r="C11" s="154">
        <v>-184.99</v>
      </c>
      <c r="D11" s="160">
        <v>-189.09</v>
      </c>
      <c r="F11" s="41">
        <v>473.28</v>
      </c>
      <c r="G11" s="50" t="e">
        <f>#REF!-F11</f>
        <v>#REF!</v>
      </c>
      <c r="H11" s="41">
        <v>354.06</v>
      </c>
      <c r="I11" s="50" t="e">
        <f>#REF!-H11</f>
        <v>#REF!</v>
      </c>
    </row>
    <row r="12" spans="2:9" x14ac:dyDescent="0.25">
      <c r="B12" s="30" t="s">
        <v>141</v>
      </c>
      <c r="C12" s="154">
        <v>403.01</v>
      </c>
      <c r="D12" s="160">
        <v>-1442.98</v>
      </c>
      <c r="F12" s="41">
        <v>-3657.07</v>
      </c>
      <c r="G12" s="50" t="e">
        <f>#REF!-F12</f>
        <v>#REF!</v>
      </c>
      <c r="H12" s="41">
        <v>-4246.87</v>
      </c>
      <c r="I12" s="50" t="e">
        <f>#REF!-H12</f>
        <v>#REF!</v>
      </c>
    </row>
    <row r="13" spans="2:9" x14ac:dyDescent="0.25">
      <c r="B13" s="30" t="s">
        <v>142</v>
      </c>
      <c r="C13" s="154">
        <v>-4921.3500000000004</v>
      </c>
      <c r="D13" s="160">
        <v>5724.25</v>
      </c>
      <c r="F13" s="41">
        <v>-834.48</v>
      </c>
      <c r="G13" s="50" t="e">
        <f>#REF!-F13</f>
        <v>#REF!</v>
      </c>
      <c r="H13" s="41">
        <v>542.99</v>
      </c>
      <c r="I13" s="50" t="e">
        <f>#REF!-H13</f>
        <v>#REF!</v>
      </c>
    </row>
    <row r="14" spans="2:9" ht="22.5" x14ac:dyDescent="0.25">
      <c r="B14" s="30" t="s">
        <v>143</v>
      </c>
      <c r="C14" s="154">
        <v>-5694</v>
      </c>
      <c r="D14" s="160">
        <v>-5638.71</v>
      </c>
      <c r="F14" s="41">
        <v>5086.1400000000003</v>
      </c>
      <c r="G14" s="50" t="e">
        <f>#REF!-F14</f>
        <v>#REF!</v>
      </c>
      <c r="H14" s="41">
        <v>-666.89</v>
      </c>
      <c r="I14" s="50" t="e">
        <f>#REF!-H14</f>
        <v>#REF!</v>
      </c>
    </row>
    <row r="15" spans="2:9" x14ac:dyDescent="0.25">
      <c r="B15" s="30" t="s">
        <v>144</v>
      </c>
      <c r="C15" s="154">
        <v>1378.08</v>
      </c>
      <c r="D15" s="160">
        <v>264.57</v>
      </c>
      <c r="F15" s="41">
        <v>-757.54</v>
      </c>
      <c r="G15" s="50" t="e">
        <f>#REF!-F15</f>
        <v>#REF!</v>
      </c>
      <c r="H15" s="41">
        <v>-580.82000000000005</v>
      </c>
      <c r="I15" s="50" t="e">
        <f>#REF!-H15</f>
        <v>#REF!</v>
      </c>
    </row>
    <row r="16" spans="2:9" x14ac:dyDescent="0.25">
      <c r="B16" s="30" t="s">
        <v>145</v>
      </c>
      <c r="C16" s="154">
        <v>0</v>
      </c>
      <c r="D16" s="160">
        <v>0</v>
      </c>
      <c r="F16" s="41">
        <v>0</v>
      </c>
      <c r="G16" s="50" t="e">
        <f>#REF!-F16</f>
        <v>#REF!</v>
      </c>
      <c r="H16" s="41">
        <v>0</v>
      </c>
      <c r="I16" s="50" t="e">
        <f>#REF!-H16</f>
        <v>#REF!</v>
      </c>
    </row>
    <row r="17" spans="2:9" ht="22.5" x14ac:dyDescent="0.25">
      <c r="B17" s="32" t="s">
        <v>146</v>
      </c>
      <c r="C17" s="155">
        <f t="shared" ref="C17:D17" si="2">C5+C6</f>
        <v>-7151.5000000000045</v>
      </c>
      <c r="D17" s="161">
        <f t="shared" si="2"/>
        <v>320.51000000000016</v>
      </c>
      <c r="E17" s="37"/>
      <c r="F17" s="42">
        <f>F5+F6</f>
        <v>4082.53</v>
      </c>
      <c r="G17" s="50" t="e">
        <f>#REF!-F17</f>
        <v>#REF!</v>
      </c>
      <c r="H17" s="42">
        <f>H5+H6</f>
        <v>322.55999999999949</v>
      </c>
      <c r="I17" s="50" t="e">
        <f>#REF!-H17</f>
        <v>#REF!</v>
      </c>
    </row>
    <row r="18" spans="2:9" x14ac:dyDescent="0.25">
      <c r="B18" s="27" t="s">
        <v>128</v>
      </c>
      <c r="C18" s="155"/>
      <c r="D18" s="161"/>
      <c r="F18" s="43"/>
      <c r="G18" s="50" t="e">
        <f>#REF!-F18</f>
        <v>#REF!</v>
      </c>
      <c r="H18" s="43"/>
      <c r="I18" s="50" t="e">
        <f>#REF!-H18</f>
        <v>#REF!</v>
      </c>
    </row>
    <row r="19" spans="2:9" x14ac:dyDescent="0.25">
      <c r="B19" s="28" t="s">
        <v>129</v>
      </c>
      <c r="C19" s="153">
        <f>SUM(C20:C23)</f>
        <v>2.75</v>
      </c>
      <c r="D19" s="159">
        <v>0</v>
      </c>
      <c r="F19" s="39">
        <f>F20+F21+F22+F23</f>
        <v>26.47</v>
      </c>
      <c r="G19" s="50" t="e">
        <f>#REF!-F19</f>
        <v>#REF!</v>
      </c>
      <c r="H19" s="39">
        <f>H20+H21+H22+H23</f>
        <v>14.77</v>
      </c>
      <c r="I19" s="50" t="e">
        <f>#REF!-H19</f>
        <v>#REF!</v>
      </c>
    </row>
    <row r="20" spans="2:9" ht="22.5" x14ac:dyDescent="0.25">
      <c r="B20" s="30" t="s">
        <v>147</v>
      </c>
      <c r="C20" s="156">
        <v>2.75</v>
      </c>
      <c r="D20" s="160">
        <v>0</v>
      </c>
      <c r="F20" s="44">
        <v>26.47</v>
      </c>
      <c r="G20" s="50" t="e">
        <f>#REF!-F20</f>
        <v>#REF!</v>
      </c>
      <c r="H20" s="44">
        <v>14.77</v>
      </c>
      <c r="I20" s="50" t="e">
        <f>#REF!-H20</f>
        <v>#REF!</v>
      </c>
    </row>
    <row r="21" spans="2:9" ht="22.5" x14ac:dyDescent="0.25">
      <c r="B21" s="30" t="s">
        <v>148</v>
      </c>
      <c r="C21" s="156">
        <v>0</v>
      </c>
      <c r="D21" s="160">
        <v>0</v>
      </c>
      <c r="F21" s="44">
        <v>0</v>
      </c>
      <c r="G21" s="50" t="e">
        <f>#REF!-F21</f>
        <v>#REF!</v>
      </c>
      <c r="H21" s="44">
        <v>0</v>
      </c>
      <c r="I21" s="50" t="e">
        <f>#REF!-H21</f>
        <v>#REF!</v>
      </c>
    </row>
    <row r="22" spans="2:9" x14ac:dyDescent="0.25">
      <c r="B22" s="30" t="s">
        <v>149</v>
      </c>
      <c r="C22" s="156">
        <v>0</v>
      </c>
      <c r="D22" s="160">
        <v>0</v>
      </c>
      <c r="F22" s="44">
        <v>0</v>
      </c>
      <c r="G22" s="50" t="e">
        <f>#REF!-F22</f>
        <v>#REF!</v>
      </c>
      <c r="H22" s="44">
        <v>0</v>
      </c>
      <c r="I22" s="50" t="e">
        <f>#REF!-H22</f>
        <v>#REF!</v>
      </c>
    </row>
    <row r="23" spans="2:9" x14ac:dyDescent="0.25">
      <c r="B23" s="30" t="s">
        <v>150</v>
      </c>
      <c r="C23" s="156">
        <v>0</v>
      </c>
      <c r="D23" s="160">
        <v>0</v>
      </c>
      <c r="F23" s="44">
        <v>0</v>
      </c>
      <c r="G23" s="50" t="e">
        <f>#REF!-F23</f>
        <v>#REF!</v>
      </c>
      <c r="H23" s="44">
        <v>0</v>
      </c>
      <c r="I23" s="50" t="e">
        <f>#REF!-H23</f>
        <v>#REF!</v>
      </c>
    </row>
    <row r="24" spans="2:9" x14ac:dyDescent="0.25">
      <c r="B24" s="28" t="s">
        <v>130</v>
      </c>
      <c r="C24" s="153">
        <f>SUM(C25:C28)</f>
        <v>251.4</v>
      </c>
      <c r="D24" s="159">
        <v>52.91</v>
      </c>
      <c r="F24" s="39">
        <f>F25+F26+F27+F28</f>
        <v>2231.29</v>
      </c>
      <c r="G24" s="50" t="e">
        <f>#REF!-F24</f>
        <v>#REF!</v>
      </c>
      <c r="H24" s="39">
        <f>H25+H26+H27+H28</f>
        <v>1728.59</v>
      </c>
      <c r="I24" s="50" t="e">
        <f>#REF!-H24</f>
        <v>#REF!</v>
      </c>
    </row>
    <row r="25" spans="2:9" ht="22.5" x14ac:dyDescent="0.25">
      <c r="B25" s="30" t="s">
        <v>151</v>
      </c>
      <c r="C25" s="154">
        <v>251.4</v>
      </c>
      <c r="D25" s="160">
        <v>52.91</v>
      </c>
      <c r="F25" s="44">
        <v>2231.29</v>
      </c>
      <c r="G25" s="50" t="e">
        <f>#REF!-F25</f>
        <v>#REF!</v>
      </c>
      <c r="H25" s="44">
        <v>1728.59</v>
      </c>
      <c r="I25" s="50" t="e">
        <f>#REF!-H25</f>
        <v>#REF!</v>
      </c>
    </row>
    <row r="26" spans="2:9" ht="22.5" x14ac:dyDescent="0.25">
      <c r="B26" s="30" t="s">
        <v>152</v>
      </c>
      <c r="C26" s="154">
        <v>0</v>
      </c>
      <c r="D26" s="160">
        <v>0</v>
      </c>
      <c r="F26" s="44">
        <v>0</v>
      </c>
      <c r="G26" s="50" t="e">
        <f>#REF!-F26</f>
        <v>#REF!</v>
      </c>
      <c r="H26" s="44">
        <v>0</v>
      </c>
      <c r="I26" s="50" t="e">
        <f>#REF!-H26</f>
        <v>#REF!</v>
      </c>
    </row>
    <row r="27" spans="2:9" x14ac:dyDescent="0.25">
      <c r="B27" s="30" t="s">
        <v>153</v>
      </c>
      <c r="C27" s="154">
        <v>0</v>
      </c>
      <c r="D27" s="160">
        <v>0</v>
      </c>
      <c r="F27" s="45">
        <v>0</v>
      </c>
      <c r="G27" s="50" t="e">
        <f>#REF!-F27</f>
        <v>#REF!</v>
      </c>
      <c r="H27" s="45">
        <v>0</v>
      </c>
      <c r="I27" s="50" t="e">
        <f>#REF!-H27</f>
        <v>#REF!</v>
      </c>
    </row>
    <row r="28" spans="2:9" x14ac:dyDescent="0.25">
      <c r="B28" s="30" t="s">
        <v>154</v>
      </c>
      <c r="C28" s="156">
        <v>0</v>
      </c>
      <c r="D28" s="160">
        <v>0</v>
      </c>
      <c r="F28" s="45">
        <v>0</v>
      </c>
      <c r="G28" s="50" t="e">
        <f>#REF!-F28</f>
        <v>#REF!</v>
      </c>
      <c r="H28" s="45">
        <v>0</v>
      </c>
      <c r="I28" s="50" t="e">
        <f>#REF!-H28</f>
        <v>#REF!</v>
      </c>
    </row>
    <row r="29" spans="2:9" ht="22.5" x14ac:dyDescent="0.25">
      <c r="B29" s="32" t="s">
        <v>155</v>
      </c>
      <c r="C29" s="155">
        <f>C19-C24</f>
        <v>-248.65</v>
      </c>
      <c r="D29" s="161">
        <f>D19-D24</f>
        <v>-52.91</v>
      </c>
      <c r="F29" s="42">
        <f>F19-F24</f>
        <v>-2204.8200000000002</v>
      </c>
      <c r="G29" s="50" t="e">
        <f>#REF!-F29</f>
        <v>#REF!</v>
      </c>
      <c r="H29" s="42">
        <f>H19-H24</f>
        <v>-1713.82</v>
      </c>
      <c r="I29" s="50" t="e">
        <f>#REF!-H29</f>
        <v>#REF!</v>
      </c>
    </row>
    <row r="30" spans="2:9" x14ac:dyDescent="0.25">
      <c r="B30" s="27" t="s">
        <v>131</v>
      </c>
      <c r="C30" s="155"/>
      <c r="D30" s="161"/>
      <c r="F30" s="46"/>
      <c r="G30" s="50" t="e">
        <f>#REF!-F30</f>
        <v>#REF!</v>
      </c>
      <c r="H30" s="46"/>
      <c r="I30" s="50" t="e">
        <f>#REF!-H30</f>
        <v>#REF!</v>
      </c>
    </row>
    <row r="31" spans="2:9" x14ac:dyDescent="0.25">
      <c r="B31" s="28" t="s">
        <v>129</v>
      </c>
      <c r="C31" s="153">
        <v>6350.09</v>
      </c>
      <c r="D31" s="159">
        <v>119.46</v>
      </c>
      <c r="F31" s="44">
        <v>1212.4000000000001</v>
      </c>
      <c r="G31" s="50" t="e">
        <f>#REF!-F31</f>
        <v>#REF!</v>
      </c>
      <c r="H31" s="44">
        <v>3255.17</v>
      </c>
      <c r="I31" s="50" t="e">
        <f>#REF!-H31</f>
        <v>#REF!</v>
      </c>
    </row>
    <row r="32" spans="2:9" x14ac:dyDescent="0.25">
      <c r="B32" s="28" t="s">
        <v>130</v>
      </c>
      <c r="C32" s="153">
        <f>979.14+91.01</f>
        <v>1070.1500000000001</v>
      </c>
      <c r="D32" s="159">
        <v>723.65</v>
      </c>
      <c r="F32" s="44">
        <v>3014.15</v>
      </c>
      <c r="G32" s="50" t="e">
        <f>#REF!-F32</f>
        <v>#REF!</v>
      </c>
      <c r="H32" s="44">
        <v>2523.48</v>
      </c>
      <c r="I32" s="50" t="e">
        <f>#REF!-H32</f>
        <v>#REF!</v>
      </c>
    </row>
    <row r="33" spans="2:9" ht="22.5" x14ac:dyDescent="0.25">
      <c r="B33" s="32" t="s">
        <v>156</v>
      </c>
      <c r="C33" s="155">
        <f>C31-C32</f>
        <v>5279.9400000000005</v>
      </c>
      <c r="D33" s="161">
        <f t="shared" ref="D33" si="3">D31-D32</f>
        <v>-604.18999999999994</v>
      </c>
      <c r="F33" s="42">
        <f t="shared" ref="F33:H33" si="4">F31-F32</f>
        <v>-1801.75</v>
      </c>
      <c r="G33" s="50" t="e">
        <f>#REF!-F33</f>
        <v>#REF!</v>
      </c>
      <c r="H33" s="42">
        <f t="shared" si="4"/>
        <v>731.69</v>
      </c>
      <c r="I33" s="50" t="e">
        <f>#REF!-H33</f>
        <v>#REF!</v>
      </c>
    </row>
    <row r="34" spans="2:9" x14ac:dyDescent="0.25">
      <c r="B34" s="27" t="s">
        <v>132</v>
      </c>
      <c r="C34" s="155">
        <f>C33+C29+C17</f>
        <v>-2120.2100000000037</v>
      </c>
      <c r="D34" s="161">
        <f>D33+D29+D17</f>
        <v>-336.58999999999975</v>
      </c>
      <c r="E34" s="37"/>
      <c r="F34" s="47">
        <f>F33+F29+F17</f>
        <v>75.960000000000036</v>
      </c>
      <c r="G34" s="50" t="e">
        <f>#REF!-F34</f>
        <v>#REF!</v>
      </c>
      <c r="H34" s="47">
        <f>H33+H29+H17</f>
        <v>-659.57000000000039</v>
      </c>
      <c r="I34" s="50" t="e">
        <f>#REF!-H34</f>
        <v>#REF!</v>
      </c>
    </row>
    <row r="35" spans="2:9" x14ac:dyDescent="0.25">
      <c r="B35" s="27" t="s">
        <v>157</v>
      </c>
      <c r="C35" s="157">
        <f>C38-C37</f>
        <v>-2120.21</v>
      </c>
      <c r="D35" s="151">
        <f>D38-D37</f>
        <v>-336.58999999999992</v>
      </c>
      <c r="F35" s="48">
        <f>F38-F37</f>
        <v>74.960000000000036</v>
      </c>
      <c r="G35" s="50" t="e">
        <f>#REF!-F35</f>
        <v>#REF!</v>
      </c>
      <c r="H35" s="48">
        <f>H38-H37</f>
        <v>-659.57</v>
      </c>
      <c r="I35" s="50" t="e">
        <f>#REF!-H35</f>
        <v>#REF!</v>
      </c>
    </row>
    <row r="36" spans="2:9" ht="22.5" x14ac:dyDescent="0.25">
      <c r="B36" s="33" t="s">
        <v>158</v>
      </c>
      <c r="C36" s="156">
        <v>0</v>
      </c>
      <c r="D36" s="162">
        <v>0</v>
      </c>
      <c r="F36" s="44">
        <v>0</v>
      </c>
      <c r="G36" s="50" t="e">
        <f>#REF!-F36</f>
        <v>#REF!</v>
      </c>
      <c r="H36" s="44">
        <v>0</v>
      </c>
      <c r="I36" s="50" t="e">
        <f>#REF!-H36</f>
        <v>#REF!</v>
      </c>
    </row>
    <row r="37" spans="2:9" x14ac:dyDescent="0.25">
      <c r="B37" s="27" t="s">
        <v>126</v>
      </c>
      <c r="C37" s="155">
        <v>3628.88</v>
      </c>
      <c r="D37" s="161">
        <v>889.91</v>
      </c>
      <c r="F37" s="48">
        <v>889.91</v>
      </c>
      <c r="G37" s="50" t="e">
        <f>#REF!-F37</f>
        <v>#REF!</v>
      </c>
      <c r="H37" s="48">
        <v>1085.96</v>
      </c>
      <c r="I37" s="50" t="e">
        <f>#REF!-H37</f>
        <v>#REF!</v>
      </c>
    </row>
    <row r="38" spans="2:9" x14ac:dyDescent="0.25">
      <c r="B38" s="27" t="s">
        <v>159</v>
      </c>
      <c r="C38" s="155">
        <f>'[1]Bilans LLF'!C22</f>
        <v>1508.67</v>
      </c>
      <c r="D38" s="161">
        <v>553.32000000000005</v>
      </c>
      <c r="F38" s="48">
        <v>964.87</v>
      </c>
      <c r="G38" s="50" t="e">
        <f>#REF!-F38</f>
        <v>#REF!</v>
      </c>
      <c r="H38" s="48">
        <v>426.39</v>
      </c>
      <c r="I38" s="50" t="e">
        <f>#REF!-H38</f>
        <v>#REF!</v>
      </c>
    </row>
    <row r="39" spans="2:9" ht="15.75" thickBot="1" x14ac:dyDescent="0.3">
      <c r="B39" s="23" t="s">
        <v>133</v>
      </c>
      <c r="C39" s="158">
        <v>0</v>
      </c>
      <c r="D39" s="163">
        <v>0</v>
      </c>
      <c r="F39" s="49">
        <v>0</v>
      </c>
      <c r="G39" s="50" t="e">
        <f>#REF!-F39</f>
        <v>#REF!</v>
      </c>
      <c r="H39" s="49">
        <v>0</v>
      </c>
      <c r="I39" s="50" t="e">
        <f>#REF!-H39</f>
        <v>#REF!</v>
      </c>
    </row>
    <row r="40" spans="2:9" ht="15.75" thickTop="1" x14ac:dyDescent="0.25">
      <c r="F40" s="25"/>
      <c r="H40" s="25"/>
    </row>
    <row r="41" spans="2:9" x14ac:dyDescent="0.25">
      <c r="F41" s="25"/>
      <c r="H41" s="25"/>
    </row>
  </sheetData>
  <mergeCells count="1">
    <mergeCell ref="C2:D2"/>
  </mergeCells>
  <pageMargins left="0.11811023622047245" right="0.11811023622047245" top="0.15748031496062992" bottom="0.15748031496062992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31"/>
  <sheetViews>
    <sheetView workbookViewId="0"/>
  </sheetViews>
  <sheetFormatPr defaultRowHeight="15" x14ac:dyDescent="0.25"/>
  <cols>
    <col min="1" max="1" width="3.28515625" customWidth="1"/>
    <col min="2" max="2" width="39.28515625" customWidth="1"/>
    <col min="3" max="4" width="10.140625" style="34" customWidth="1"/>
    <col min="5" max="6" width="10.140625" customWidth="1"/>
    <col min="7" max="7" width="10.140625" style="34" customWidth="1"/>
  </cols>
  <sheetData>
    <row r="2" spans="2:7" ht="15.75" thickBot="1" x14ac:dyDescent="0.3"/>
    <row r="3" spans="2:7" ht="15" customHeight="1" thickTop="1" x14ac:dyDescent="0.25">
      <c r="B3" s="174"/>
      <c r="C3" s="113" t="s">
        <v>169</v>
      </c>
      <c r="D3" s="114" t="s">
        <v>169</v>
      </c>
      <c r="E3" s="114" t="s">
        <v>169</v>
      </c>
      <c r="F3" s="114" t="s">
        <v>169</v>
      </c>
      <c r="G3" s="176" t="s">
        <v>98</v>
      </c>
    </row>
    <row r="4" spans="2:7" ht="15.75" thickBot="1" x14ac:dyDescent="0.3">
      <c r="B4" s="175"/>
      <c r="C4" s="115" t="s">
        <v>170</v>
      </c>
      <c r="D4" s="19" t="s">
        <v>99</v>
      </c>
      <c r="E4" s="19" t="s">
        <v>171</v>
      </c>
      <c r="F4" s="19" t="s">
        <v>100</v>
      </c>
      <c r="G4" s="177"/>
    </row>
    <row r="5" spans="2:7" ht="15.75" thickTop="1" x14ac:dyDescent="0.25">
      <c r="B5" s="116" t="s">
        <v>0</v>
      </c>
      <c r="C5" s="72">
        <f>'RZiS LLF'!C4</f>
        <v>26401.159999999996</v>
      </c>
      <c r="D5" s="72">
        <f>'RZiS LLF'!D4</f>
        <v>22276.949999999997</v>
      </c>
      <c r="E5" s="74">
        <f>C5/'Kursy walut'!$D$7</f>
        <v>6329.2402848032989</v>
      </c>
      <c r="F5" s="72">
        <f>D5/'Kursy walut'!$D$6</f>
        <v>5332.7308852396227</v>
      </c>
      <c r="G5" s="120">
        <f>(C5/D5)*100</f>
        <v>118.51335124422329</v>
      </c>
    </row>
    <row r="6" spans="2:7" x14ac:dyDescent="0.25">
      <c r="B6" s="117" t="s">
        <v>101</v>
      </c>
      <c r="C6" s="73">
        <v>786.94</v>
      </c>
      <c r="D6" s="73">
        <v>769.88</v>
      </c>
      <c r="E6" s="75">
        <f>C6/'Kursy walut'!$D$7</f>
        <v>188.65581473401582</v>
      </c>
      <c r="F6" s="73">
        <f>D6/'Kursy walut'!$D$6</f>
        <v>184.29645233877534</v>
      </c>
      <c r="G6" s="121">
        <f t="shared" ref="G6:G13" si="0">(C6/D6)*100</f>
        <v>102.21592975528655</v>
      </c>
    </row>
    <row r="7" spans="2:7" x14ac:dyDescent="0.25">
      <c r="B7" s="118" t="s">
        <v>102</v>
      </c>
      <c r="C7" s="72">
        <f>'RZiS LLF'!C10</f>
        <v>7948.9799999999959</v>
      </c>
      <c r="D7" s="72">
        <f>'RZiS LLF'!D10</f>
        <v>6845.7099999999973</v>
      </c>
      <c r="E7" s="74">
        <f>C7/'Kursy walut'!$D$7</f>
        <v>1905.6361326205251</v>
      </c>
      <c r="F7" s="72">
        <f>D7/'Kursy walut'!$D$6</f>
        <v>1638.7489826207684</v>
      </c>
      <c r="G7" s="120">
        <f t="shared" si="0"/>
        <v>116.11622461366314</v>
      </c>
    </row>
    <row r="8" spans="2:7" x14ac:dyDescent="0.25">
      <c r="B8" s="117" t="s">
        <v>103</v>
      </c>
      <c r="C8" s="73">
        <v>931.93</v>
      </c>
      <c r="D8" s="73">
        <v>700.55</v>
      </c>
      <c r="E8" s="75">
        <f>C8/'Kursy walut'!$D$7</f>
        <v>223.41476278378445</v>
      </c>
      <c r="F8" s="73">
        <f>D8/'Kursy walut'!$D$6</f>
        <v>167.70000478766698</v>
      </c>
      <c r="G8" s="121">
        <f t="shared" si="0"/>
        <v>133.02833487973734</v>
      </c>
    </row>
    <row r="9" spans="2:7" x14ac:dyDescent="0.25">
      <c r="B9" s="118" t="s">
        <v>104</v>
      </c>
      <c r="C9" s="72">
        <f>'RZiS LLF'!C17</f>
        <v>1019.9599999999955</v>
      </c>
      <c r="D9" s="72">
        <f>'RZiS LLF'!D17</f>
        <v>795.30999999999733</v>
      </c>
      <c r="E9" s="74">
        <f>C9/'Kursy walut'!$D$7</f>
        <v>244.51849543307736</v>
      </c>
      <c r="F9" s="72">
        <f>D9/'Kursy walut'!$D$6</f>
        <v>190.38397089098422</v>
      </c>
      <c r="G9" s="120">
        <f t="shared" si="0"/>
        <v>128.24684714136612</v>
      </c>
    </row>
    <row r="10" spans="2:7" x14ac:dyDescent="0.25">
      <c r="B10" s="117" t="s">
        <v>105</v>
      </c>
      <c r="C10" s="73">
        <v>809.5</v>
      </c>
      <c r="D10" s="73">
        <v>459.64</v>
      </c>
      <c r="E10" s="75">
        <f>C10/'Kursy walut'!$D$7</f>
        <v>194.0642006089229</v>
      </c>
      <c r="F10" s="73">
        <f>D10/'Kursy walut'!$D$6</f>
        <v>110.03016230191028</v>
      </c>
      <c r="G10" s="121">
        <f t="shared" si="0"/>
        <v>176.1160908537116</v>
      </c>
    </row>
    <row r="11" spans="2:7" x14ac:dyDescent="0.25">
      <c r="B11" s="118" t="s">
        <v>106</v>
      </c>
      <c r="C11" s="72">
        <f>C9+C6</f>
        <v>1806.8999999999955</v>
      </c>
      <c r="D11" s="74">
        <f>D9+D6</f>
        <v>1565.1899999999973</v>
      </c>
      <c r="E11" s="74">
        <f>C11/'Kursy walut'!$D$7</f>
        <v>433.17431016709315</v>
      </c>
      <c r="F11" s="72">
        <f>D11/'Kursy walut'!$D$6</f>
        <v>374.68042322975953</v>
      </c>
      <c r="G11" s="120">
        <f t="shared" si="0"/>
        <v>115.44285358327096</v>
      </c>
    </row>
    <row r="12" spans="2:7" x14ac:dyDescent="0.25">
      <c r="B12" s="117" t="s">
        <v>107</v>
      </c>
      <c r="C12" s="73">
        <f>'RZiS LLF'!C21</f>
        <v>809.49999999999545</v>
      </c>
      <c r="D12" s="75">
        <f>'RZiS LLF'!D21</f>
        <v>459.63999999999726</v>
      </c>
      <c r="E12" s="75">
        <f>C12/'Kursy walut'!$D$7</f>
        <v>194.06420060892179</v>
      </c>
      <c r="F12" s="73">
        <f>D12/'Kursy walut'!$D$6</f>
        <v>110.03016230190964</v>
      </c>
      <c r="G12" s="121">
        <f t="shared" si="0"/>
        <v>176.11609085371168</v>
      </c>
    </row>
    <row r="13" spans="2:7" x14ac:dyDescent="0.25">
      <c r="B13" s="118" t="s">
        <v>22</v>
      </c>
      <c r="C13" s="72">
        <f>C12</f>
        <v>809.49999999999545</v>
      </c>
      <c r="D13" s="74">
        <f>D12</f>
        <v>459.63999999999726</v>
      </c>
      <c r="E13" s="74">
        <f>C13/'Kursy walut'!$D$7</f>
        <v>194.06420060892179</v>
      </c>
      <c r="F13" s="72">
        <f>D13/'Kursy walut'!$D$6</f>
        <v>110.03016230190964</v>
      </c>
      <c r="G13" s="120">
        <f t="shared" si="0"/>
        <v>176.11609085371168</v>
      </c>
    </row>
    <row r="14" spans="2:7" ht="15" customHeight="1" x14ac:dyDescent="0.25">
      <c r="B14" s="178"/>
      <c r="C14" s="21" t="s">
        <v>179</v>
      </c>
      <c r="D14" s="21" t="s">
        <v>179</v>
      </c>
      <c r="E14" s="21" t="s">
        <v>179</v>
      </c>
      <c r="F14" s="21" t="s">
        <v>179</v>
      </c>
      <c r="G14" s="177" t="s">
        <v>98</v>
      </c>
    </row>
    <row r="15" spans="2:7" x14ac:dyDescent="0.25">
      <c r="B15" s="179"/>
      <c r="C15" s="19" t="s">
        <v>170</v>
      </c>
      <c r="D15" s="19" t="s">
        <v>99</v>
      </c>
      <c r="E15" s="19" t="s">
        <v>171</v>
      </c>
      <c r="F15" s="19" t="s">
        <v>100</v>
      </c>
      <c r="G15" s="177"/>
    </row>
    <row r="16" spans="2:7" x14ac:dyDescent="0.25">
      <c r="B16" s="117" t="s">
        <v>108</v>
      </c>
      <c r="C16" s="76">
        <f>C17+C18</f>
        <v>81414.569999999992</v>
      </c>
      <c r="D16" s="76">
        <f t="shared" ref="D16" si="1">D17+D18</f>
        <v>69194.38</v>
      </c>
      <c r="E16" s="76">
        <f>C16/'Kursy walut'!$C$7</f>
        <v>19433.467799684917</v>
      </c>
      <c r="F16" s="76">
        <f>D16/'Kursy walut'!$C$6</f>
        <v>16578.269203124251</v>
      </c>
      <c r="G16" s="122">
        <f>(C16/D16)*100</f>
        <v>117.66066839532341</v>
      </c>
    </row>
    <row r="17" spans="2:7" x14ac:dyDescent="0.25">
      <c r="B17" s="118" t="s">
        <v>30</v>
      </c>
      <c r="C17" s="77">
        <f>'[2]Bilans LLF'!C4</f>
        <v>29429</v>
      </c>
      <c r="D17" s="77">
        <f>'[2]Bilans LLF'!D4</f>
        <v>28241.46</v>
      </c>
      <c r="E17" s="77">
        <f>C17/'Kursy walut'!$C$7</f>
        <v>7024.6335990834014</v>
      </c>
      <c r="F17" s="77">
        <f>D17/'Kursy walut'!$C$6</f>
        <v>6766.3663807561452</v>
      </c>
      <c r="G17" s="123">
        <f t="shared" ref="G17:G28" si="2">(C17/D17)*100</f>
        <v>104.20495257681436</v>
      </c>
    </row>
    <row r="18" spans="2:7" x14ac:dyDescent="0.25">
      <c r="B18" s="117" t="s">
        <v>39</v>
      </c>
      <c r="C18" s="76">
        <f>'[2]Bilans LLF'!C13</f>
        <v>51985.569999999992</v>
      </c>
      <c r="D18" s="76">
        <f>'[2]Bilans LLF'!D13</f>
        <v>40952.92</v>
      </c>
      <c r="E18" s="76">
        <f>C18/'Kursy walut'!$C$7</f>
        <v>12408.834200601515</v>
      </c>
      <c r="F18" s="76">
        <f>D18/'Kursy walut'!$C$6</f>
        <v>9811.9028223681053</v>
      </c>
      <c r="G18" s="122">
        <f t="shared" si="2"/>
        <v>126.93983725702587</v>
      </c>
    </row>
    <row r="19" spans="2:7" x14ac:dyDescent="0.25">
      <c r="B19" s="118" t="s">
        <v>40</v>
      </c>
      <c r="C19" s="77">
        <f>'[2]Bilans LLF'!C14</f>
        <v>24495.25</v>
      </c>
      <c r="D19" s="77">
        <f>'[2]Bilans LLF'!D14</f>
        <v>22901.03</v>
      </c>
      <c r="E19" s="77">
        <f>C19/'Kursy walut'!$C$7</f>
        <v>5846.9589917410603</v>
      </c>
      <c r="F19" s="77">
        <f>D19/'Kursy walut'!$C$6</f>
        <v>5486.8537064545499</v>
      </c>
      <c r="G19" s="123">
        <f t="shared" si="2"/>
        <v>106.96134628005815</v>
      </c>
    </row>
    <row r="20" spans="2:7" x14ac:dyDescent="0.25">
      <c r="B20" s="117" t="s">
        <v>109</v>
      </c>
      <c r="C20" s="76">
        <f>'[2]Bilans LLF'!C22</f>
        <v>1508.67</v>
      </c>
      <c r="D20" s="76">
        <f>'[2]Bilans LLF'!D22</f>
        <v>553.32000000000005</v>
      </c>
      <c r="E20" s="76">
        <f>C20/'Kursy walut'!$C$7</f>
        <v>360.1160070654509</v>
      </c>
      <c r="F20" s="76">
        <f>D20/'Kursy walut'!$C$6</f>
        <v>132.5698404331784</v>
      </c>
      <c r="G20" s="122">
        <f t="shared" si="2"/>
        <v>272.65777488614179</v>
      </c>
    </row>
    <row r="21" spans="2:7" x14ac:dyDescent="0.25">
      <c r="B21" s="118" t="s">
        <v>110</v>
      </c>
      <c r="C21" s="77">
        <f>C22+C23</f>
        <v>24519.63</v>
      </c>
      <c r="D21" s="77">
        <f>D22+D23</f>
        <v>16527.79</v>
      </c>
      <c r="E21" s="77">
        <f>C21/'Kursy walut'!$C$7</f>
        <v>5852.778440826849</v>
      </c>
      <c r="F21" s="77">
        <f>D21/'Kursy walut'!$C$6</f>
        <v>3959.8902678614213</v>
      </c>
      <c r="G21" s="123">
        <f t="shared" si="2"/>
        <v>148.35395415842046</v>
      </c>
    </row>
    <row r="22" spans="2:7" x14ac:dyDescent="0.25">
      <c r="B22" s="117" t="s">
        <v>111</v>
      </c>
      <c r="C22" s="76">
        <f>'[2]Bilans LLF'!C15+'[2]Bilans LLF'!C17</f>
        <v>24519.63</v>
      </c>
      <c r="D22" s="76">
        <f>'[2]Bilans LLF'!D15+'[2]Bilans LLF'!D17</f>
        <v>16527.79</v>
      </c>
      <c r="E22" s="76">
        <f>C22/'Kursy walut'!$C$7</f>
        <v>5852.778440826849</v>
      </c>
      <c r="F22" s="76">
        <f>D22/'Kursy walut'!$C$6</f>
        <v>3959.8902678614213</v>
      </c>
      <c r="G22" s="122">
        <f t="shared" si="2"/>
        <v>148.35395415842046</v>
      </c>
    </row>
    <row r="23" spans="2:7" x14ac:dyDescent="0.25">
      <c r="B23" s="118" t="s">
        <v>112</v>
      </c>
      <c r="C23" s="77">
        <v>0</v>
      </c>
      <c r="D23" s="77">
        <v>0</v>
      </c>
      <c r="E23" s="77">
        <f>C23/'Kursy walut'!$C$7</f>
        <v>0</v>
      </c>
      <c r="F23" s="77">
        <f>D23/'Kursy walut'!$C$6</f>
        <v>0</v>
      </c>
      <c r="G23" s="123" t="s">
        <v>160</v>
      </c>
    </row>
    <row r="24" spans="2:7" x14ac:dyDescent="0.25">
      <c r="B24" s="117" t="s">
        <v>113</v>
      </c>
      <c r="C24" s="76">
        <f>C25+C26</f>
        <v>44386.450000000004</v>
      </c>
      <c r="D24" s="76">
        <f>D25+D26</f>
        <v>33244.420000000006</v>
      </c>
      <c r="E24" s="76">
        <f>C24/'Kursy walut'!$C$7</f>
        <v>10594.941996467276</v>
      </c>
      <c r="F24" s="76">
        <f>D24/'Kursy walut'!$C$6</f>
        <v>7965.0246777516904</v>
      </c>
      <c r="G24" s="122">
        <f t="shared" si="2"/>
        <v>133.51548921593456</v>
      </c>
    </row>
    <row r="25" spans="2:7" x14ac:dyDescent="0.25">
      <c r="B25" s="118" t="s">
        <v>114</v>
      </c>
      <c r="C25" s="77">
        <f>'[2]Bilans LLF'!C38</f>
        <v>3695.6299999999997</v>
      </c>
      <c r="D25" s="77">
        <f>'[2]Bilans LLF'!D38</f>
        <v>3173.67</v>
      </c>
      <c r="E25" s="77">
        <f>C25/'Kursy walut'!$C$7</f>
        <v>882.13825368787889</v>
      </c>
      <c r="F25" s="77">
        <f>D25/'Kursy walut'!$C$6</f>
        <v>760.3790310987589</v>
      </c>
      <c r="G25" s="123">
        <f t="shared" si="2"/>
        <v>116.44657447056561</v>
      </c>
    </row>
    <row r="26" spans="2:7" x14ac:dyDescent="0.25">
      <c r="B26" s="117" t="s">
        <v>70</v>
      </c>
      <c r="C26" s="76">
        <f>'[2]Bilans LLF'!C46</f>
        <v>40690.820000000007</v>
      </c>
      <c r="D26" s="76">
        <f>'[2]Bilans LLF'!D46</f>
        <v>30070.750000000004</v>
      </c>
      <c r="E26" s="76">
        <f>C26/'Kursy walut'!$C$7</f>
        <v>9712.803742779397</v>
      </c>
      <c r="F26" s="76">
        <f>D26/'Kursy walut'!$C$6</f>
        <v>7204.6456466529307</v>
      </c>
      <c r="G26" s="122">
        <f t="shared" si="2"/>
        <v>135.31694420657948</v>
      </c>
    </row>
    <row r="27" spans="2:7" x14ac:dyDescent="0.25">
      <c r="B27" s="118" t="s">
        <v>115</v>
      </c>
      <c r="C27" s="77">
        <f>'[2]Bilans LLF'!C28</f>
        <v>37028.120000000003</v>
      </c>
      <c r="D27" s="77">
        <f>'[2]Bilans LLF'!D28</f>
        <v>35949.96</v>
      </c>
      <c r="E27" s="77">
        <f>C27/'Kursy walut'!$C$7</f>
        <v>8838.5258032176444</v>
      </c>
      <c r="F27" s="77">
        <f>D27/'Kursy walut'!$C$6</f>
        <v>8613.2445253725618</v>
      </c>
      <c r="G27" s="123">
        <f t="shared" si="2"/>
        <v>102.9990575789236</v>
      </c>
    </row>
    <row r="28" spans="2:7" ht="15.75" thickBot="1" x14ac:dyDescent="0.3">
      <c r="B28" s="119" t="s">
        <v>116</v>
      </c>
      <c r="C28" s="76">
        <v>28200</v>
      </c>
      <c r="D28" s="76">
        <v>28200</v>
      </c>
      <c r="E28" s="124">
        <f>C28/'Kursy walut'!$C$7</f>
        <v>6731.274168138636</v>
      </c>
      <c r="F28" s="124">
        <f>D28/'Kursy walut'!$C$6</f>
        <v>6756.4329867267243</v>
      </c>
      <c r="G28" s="125">
        <f t="shared" si="2"/>
        <v>100</v>
      </c>
    </row>
    <row r="29" spans="2:7" ht="15.75" thickTop="1" x14ac:dyDescent="0.25">
      <c r="C29" s="35"/>
      <c r="D29" s="35"/>
    </row>
    <row r="30" spans="2:7" x14ac:dyDescent="0.25">
      <c r="C30" s="35"/>
      <c r="D30" s="35"/>
    </row>
    <row r="31" spans="2:7" x14ac:dyDescent="0.25">
      <c r="C31" s="35"/>
      <c r="D31" s="35"/>
    </row>
  </sheetData>
  <mergeCells count="4">
    <mergeCell ref="B3:B4"/>
    <mergeCell ref="G3:G4"/>
    <mergeCell ref="B14:B15"/>
    <mergeCell ref="G14:G15"/>
  </mergeCells>
  <pageMargins left="0.11811023622047245" right="0.11811023622047245" top="0.74803149606299213" bottom="0.7480314960629921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13"/>
  <sheetViews>
    <sheetView workbookViewId="0"/>
  </sheetViews>
  <sheetFormatPr defaultRowHeight="15" x14ac:dyDescent="0.25"/>
  <cols>
    <col min="2" max="2" width="39" customWidth="1"/>
    <col min="3" max="4" width="11" customWidth="1"/>
  </cols>
  <sheetData>
    <row r="3" spans="2:4" ht="15.75" thickBot="1" x14ac:dyDescent="0.3"/>
    <row r="4" spans="2:4" ht="15.75" thickTop="1" x14ac:dyDescent="0.25">
      <c r="B4" s="180"/>
      <c r="C4" s="139" t="s">
        <v>169</v>
      </c>
      <c r="D4" s="137" t="s">
        <v>169</v>
      </c>
    </row>
    <row r="5" spans="2:4" ht="15.75" thickBot="1" x14ac:dyDescent="0.3">
      <c r="B5" s="181"/>
      <c r="C5" s="140">
        <v>2014</v>
      </c>
      <c r="D5" s="138">
        <v>2013</v>
      </c>
    </row>
    <row r="6" spans="2:4" ht="15.75" thickTop="1" x14ac:dyDescent="0.25">
      <c r="B6" s="132" t="s">
        <v>117</v>
      </c>
      <c r="C6" s="126">
        <f>'Wybrane dane finansowe LLF'!C9/'Wybrane dane finansowe LLF'!C5</f>
        <v>3.8633150967608831E-2</v>
      </c>
      <c r="D6" s="127">
        <f>'Wybrane dane finansowe LLF'!D9/'Wybrane dane finansowe LLF'!D5</f>
        <v>3.5701027295029053E-2</v>
      </c>
    </row>
    <row r="7" spans="2:4" x14ac:dyDescent="0.25">
      <c r="B7" s="133" t="s">
        <v>118</v>
      </c>
      <c r="C7" s="128">
        <f>'Wybrane dane finansowe LLF'!C11/'Wybrane dane finansowe LLF'!C5</f>
        <v>6.8440174598388706E-2</v>
      </c>
      <c r="D7" s="129">
        <f>'Wybrane dane finansowe LLF'!D11/'Wybrane dane finansowe LLF'!D5</f>
        <v>7.0260515914431623E-2</v>
      </c>
    </row>
    <row r="8" spans="2:4" x14ac:dyDescent="0.25">
      <c r="B8" s="134" t="s">
        <v>119</v>
      </c>
      <c r="C8" s="126">
        <f>'Wybrane dane finansowe LLF'!C13/'Wybrane dane finansowe LLF'!C5</f>
        <v>3.0661531538765552E-2</v>
      </c>
      <c r="D8" s="127">
        <f>'Wybrane dane finansowe LLF'!D13/'Wybrane dane finansowe LLF'!D5</f>
        <v>2.0632986113448982E-2</v>
      </c>
    </row>
    <row r="9" spans="2:4" x14ac:dyDescent="0.25">
      <c r="B9" s="133" t="s">
        <v>120</v>
      </c>
      <c r="C9" s="128">
        <f>'Wybrane dane finansowe LLF'!C13/('Wybrane dane finansowe LLF'!C16-'Wybrane dane finansowe LLF'!C24)</f>
        <v>2.1861763438165257E-2</v>
      </c>
      <c r="D9" s="129">
        <f>'Wybrane dane finansowe LLF'!D13/('Wybrane dane finansowe LLF'!D16-'Wybrane dane finansowe LLF'!D24)</f>
        <v>1.2785549691849373E-2</v>
      </c>
    </row>
    <row r="10" spans="2:4" x14ac:dyDescent="0.25">
      <c r="B10" s="135" t="s">
        <v>121</v>
      </c>
      <c r="C10" s="126">
        <f>'Wybrane dane finansowe LLF'!C13/'Wybrane dane finansowe LLF'!C16</f>
        <v>9.9429377321528026E-3</v>
      </c>
      <c r="D10" s="127">
        <f>'Wybrane dane finansowe LLF'!D13/'Wybrane dane finansowe LLF'!D16</f>
        <v>6.6427360141097765E-3</v>
      </c>
    </row>
    <row r="11" spans="2:4" x14ac:dyDescent="0.25">
      <c r="B11" s="133" t="s">
        <v>122</v>
      </c>
      <c r="C11" s="128">
        <f>'Wybrane dane finansowe LLF'!C18/'Wybrane dane finansowe LLF'!C26</f>
        <v>1.2775748928136612</v>
      </c>
      <c r="D11" s="129">
        <f>'Wybrane dane finansowe LLF'!D18/'Wybrane dane finansowe LLF'!D26</f>
        <v>1.3618855532369494</v>
      </c>
    </row>
    <row r="12" spans="2:4" ht="15.75" thickBot="1" x14ac:dyDescent="0.3">
      <c r="B12" s="136" t="s">
        <v>123</v>
      </c>
      <c r="C12" s="130">
        <f>'Wybrane dane finansowe LLF'!C24/'Wybrane dane finansowe LLF'!C16</f>
        <v>0.54519049845746292</v>
      </c>
      <c r="D12" s="131">
        <f>'Wybrane dane finansowe LLF'!D24/'Wybrane dane finansowe LLF'!D16</f>
        <v>0.48044971282349813</v>
      </c>
    </row>
    <row r="13" spans="2:4" ht="15.75" thickTop="1" x14ac:dyDescent="0.25"/>
  </sheetData>
  <mergeCells count="1">
    <mergeCell ref="B4:B5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8"/>
  <sheetViews>
    <sheetView workbookViewId="0"/>
  </sheetViews>
  <sheetFormatPr defaultRowHeight="15" x14ac:dyDescent="0.25"/>
  <cols>
    <col min="3" max="3" width="23.42578125" customWidth="1"/>
    <col min="4" max="4" width="23" customWidth="1"/>
    <col min="5" max="5" width="22.140625" bestFit="1" customWidth="1"/>
  </cols>
  <sheetData>
    <row r="3" spans="2:4" ht="15.75" thickBot="1" x14ac:dyDescent="0.3"/>
    <row r="4" spans="2:4" ht="15.75" thickTop="1" x14ac:dyDescent="0.25">
      <c r="B4" s="182"/>
      <c r="C4" s="141" t="s">
        <v>124</v>
      </c>
      <c r="D4" s="142" t="s">
        <v>125</v>
      </c>
    </row>
    <row r="5" spans="2:4" x14ac:dyDescent="0.25">
      <c r="B5" s="183"/>
      <c r="C5" s="143" t="s">
        <v>178</v>
      </c>
      <c r="D5" s="144" t="s">
        <v>169</v>
      </c>
    </row>
    <row r="6" spans="2:4" x14ac:dyDescent="0.25">
      <c r="B6" s="145">
        <v>2013</v>
      </c>
      <c r="C6" s="146">
        <v>4.1738</v>
      </c>
      <c r="D6" s="147">
        <v>4.1773999999999996</v>
      </c>
    </row>
    <row r="7" spans="2:4" ht="15.75" thickBot="1" x14ac:dyDescent="0.3">
      <c r="B7" s="148">
        <v>2014</v>
      </c>
      <c r="C7" s="149">
        <v>4.1894</v>
      </c>
      <c r="D7" s="150">
        <v>4.1712999999999996</v>
      </c>
    </row>
    <row r="8" spans="2:4" ht="15.75" thickTop="1" x14ac:dyDescent="0.25"/>
  </sheetData>
  <mergeCells count="1">
    <mergeCell ref="B4:B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8</vt:i4>
      </vt:variant>
    </vt:vector>
  </HeadingPairs>
  <TitlesOfParts>
    <vt:vector size="8" baseType="lpstr">
      <vt:lpstr>RZiS LLF</vt:lpstr>
      <vt:lpstr>Sk. spr.z cał.doch. LLF</vt:lpstr>
      <vt:lpstr>Bilans LLF</vt:lpstr>
      <vt:lpstr>Zest.zmian w kap.wł. LLF</vt:lpstr>
      <vt:lpstr>Rach.przep.pienięż LLF</vt:lpstr>
      <vt:lpstr>Wybrane dane finansowe LLF</vt:lpstr>
      <vt:lpstr>Wskaźniki finansowe LLF</vt:lpstr>
      <vt:lpstr>Kursy walut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Monika</dc:creator>
  <cp:lastModifiedBy>Monika</cp:lastModifiedBy>
  <cp:lastPrinted>2014-02-06T13:27:24Z</cp:lastPrinted>
  <dcterms:created xsi:type="dcterms:W3CDTF">2013-11-04T11:55:12Z</dcterms:created>
  <dcterms:modified xsi:type="dcterms:W3CDTF">2014-05-20T20:35:20Z</dcterms:modified>
</cp:coreProperties>
</file>